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filterPrivacy="1" codeName="ЭтаКнига" defaultThemeVersion="124226"/>
  <xr:revisionPtr revIDLastSave="0" documentId="13_ncr:1_{74053C30-B620-43BE-81E0-F7AE27CCC58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выторг " sheetId="1" r:id="rId1"/>
    <sheet name="площадь факт" sheetId="6" r:id="rId2"/>
  </sheets>
  <definedNames>
    <definedName name="_xlnm.Print_Area" localSheetId="0">'выторг '!$A$1:$Y$40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E5" i="1" s="1"/>
  <c r="G6" i="1"/>
  <c r="E6" i="1" s="1"/>
  <c r="G7" i="1"/>
  <c r="E7" i="1" s="1"/>
  <c r="G8" i="1"/>
  <c r="E8" i="1" s="1"/>
  <c r="G9" i="1"/>
  <c r="E9" i="1" s="1"/>
  <c r="G10" i="1"/>
  <c r="E10" i="1" s="1"/>
  <c r="G11" i="1"/>
  <c r="E11" i="1" s="1"/>
  <c r="G12" i="1"/>
  <c r="E12" i="1" s="1"/>
  <c r="G13" i="1"/>
  <c r="E13" i="1" s="1"/>
  <c r="G14" i="1"/>
  <c r="E14" i="1" s="1"/>
  <c r="G15" i="1"/>
  <c r="E15" i="1" s="1"/>
  <c r="G16" i="1"/>
  <c r="G17" i="1"/>
  <c r="G18" i="1"/>
  <c r="E18" i="1" s="1"/>
  <c r="G19" i="1"/>
  <c r="E19" i="1" s="1"/>
  <c r="G20" i="1"/>
  <c r="E20" i="1" s="1"/>
  <c r="G21" i="1"/>
  <c r="E21" i="1" s="1"/>
  <c r="G22" i="1"/>
  <c r="E22" i="1" s="1"/>
  <c r="G23" i="1"/>
  <c r="E23" i="1" s="1"/>
  <c r="G24" i="1"/>
  <c r="G25" i="1"/>
  <c r="E25" i="1" s="1"/>
  <c r="G26" i="1"/>
  <c r="M26" i="1" s="1"/>
  <c r="G27" i="1"/>
  <c r="E27" i="1" s="1"/>
  <c r="G28" i="1"/>
  <c r="E28" i="1" s="1"/>
  <c r="G29" i="1"/>
  <c r="E29" i="1" s="1"/>
  <c r="G30" i="1"/>
  <c r="E30" i="1" s="1"/>
  <c r="G31" i="1"/>
  <c r="E31" i="1" s="1"/>
  <c r="G32" i="1"/>
  <c r="E32" i="1" s="1"/>
  <c r="G33" i="1"/>
  <c r="E33" i="1" s="1"/>
  <c r="G34" i="1"/>
  <c r="E34" i="1" s="1"/>
  <c r="G35" i="1"/>
  <c r="E35" i="1" s="1"/>
  <c r="G36" i="1"/>
  <c r="E36" i="1" s="1"/>
  <c r="G37" i="1"/>
  <c r="E37" i="1" s="1"/>
  <c r="G38" i="1"/>
  <c r="E38" i="1" s="1"/>
  <c r="G39" i="1"/>
  <c r="M39" i="1" s="1"/>
  <c r="N39" i="1" s="1"/>
  <c r="G40" i="1"/>
  <c r="M40" i="1" s="1"/>
  <c r="G4" i="1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V40" i="1"/>
  <c r="W40" i="1" s="1"/>
  <c r="J40" i="1"/>
  <c r="V39" i="1"/>
  <c r="W39" i="1" s="1"/>
  <c r="J39" i="1"/>
  <c r="V38" i="1"/>
  <c r="W38" i="1" s="1"/>
  <c r="J38" i="1"/>
  <c r="V37" i="1"/>
  <c r="W37" i="1" s="1"/>
  <c r="J37" i="1"/>
  <c r="V36" i="1"/>
  <c r="W36" i="1" s="1"/>
  <c r="J36" i="1"/>
  <c r="V35" i="1"/>
  <c r="W35" i="1" s="1"/>
  <c r="J35" i="1"/>
  <c r="V34" i="1"/>
  <c r="W34" i="1" s="1"/>
  <c r="J34" i="1"/>
  <c r="V33" i="1"/>
  <c r="W33" i="1" s="1"/>
  <c r="J33" i="1"/>
  <c r="V32" i="1"/>
  <c r="W32" i="1" s="1"/>
  <c r="J32" i="1"/>
  <c r="V31" i="1"/>
  <c r="W31" i="1" s="1"/>
  <c r="J31" i="1"/>
  <c r="V30" i="1"/>
  <c r="W30" i="1" s="1"/>
  <c r="J30" i="1"/>
  <c r="V29" i="1"/>
  <c r="W29" i="1" s="1"/>
  <c r="J29" i="1"/>
  <c r="V28" i="1"/>
  <c r="W28" i="1" s="1"/>
  <c r="J28" i="1"/>
  <c r="V27" i="1"/>
  <c r="W27" i="1" s="1"/>
  <c r="J27" i="1"/>
  <c r="V26" i="1"/>
  <c r="W26" i="1" s="1"/>
  <c r="J26" i="1"/>
  <c r="V25" i="1"/>
  <c r="W25" i="1" s="1"/>
  <c r="J25" i="1"/>
  <c r="V24" i="1"/>
  <c r="W24" i="1" s="1"/>
  <c r="J24" i="1"/>
  <c r="E24" i="1"/>
  <c r="V23" i="1"/>
  <c r="W23" i="1" s="1"/>
  <c r="J23" i="1"/>
  <c r="V22" i="1"/>
  <c r="W22" i="1" s="1"/>
  <c r="J22" i="1"/>
  <c r="V21" i="1"/>
  <c r="W21" i="1" s="1"/>
  <c r="J21" i="1"/>
  <c r="V20" i="1"/>
  <c r="W20" i="1" s="1"/>
  <c r="J20" i="1"/>
  <c r="V19" i="1"/>
  <c r="W19" i="1" s="1"/>
  <c r="J19" i="1"/>
  <c r="V18" i="1"/>
  <c r="W18" i="1" s="1"/>
  <c r="J18" i="1"/>
  <c r="V17" i="1"/>
  <c r="W17" i="1" s="1"/>
  <c r="J17" i="1"/>
  <c r="E17" i="1"/>
  <c r="V16" i="1"/>
  <c r="W16" i="1" s="1"/>
  <c r="J16" i="1"/>
  <c r="E16" i="1"/>
  <c r="V15" i="1"/>
  <c r="W15" i="1" s="1"/>
  <c r="J15" i="1"/>
  <c r="V14" i="1"/>
  <c r="W14" i="1" s="1"/>
  <c r="J14" i="1"/>
  <c r="V13" i="1"/>
  <c r="W13" i="1" s="1"/>
  <c r="J13" i="1"/>
  <c r="V12" i="1"/>
  <c r="W12" i="1" s="1"/>
  <c r="J12" i="1"/>
  <c r="V11" i="1"/>
  <c r="W11" i="1" s="1"/>
  <c r="J11" i="1"/>
  <c r="V10" i="1"/>
  <c r="W10" i="1" s="1"/>
  <c r="J10" i="1"/>
  <c r="V9" i="1"/>
  <c r="W9" i="1" s="1"/>
  <c r="J9" i="1"/>
  <c r="V8" i="1"/>
  <c r="W8" i="1" s="1"/>
  <c r="J8" i="1"/>
  <c r="V7" i="1"/>
  <c r="W7" i="1" s="1"/>
  <c r="J7" i="1"/>
  <c r="V6" i="1"/>
  <c r="W6" i="1" s="1"/>
  <c r="J6" i="1"/>
  <c r="V5" i="1"/>
  <c r="W5" i="1" s="1"/>
  <c r="J5" i="1"/>
  <c r="V4" i="1"/>
  <c r="W4" i="1" s="1"/>
  <c r="J4" i="1"/>
  <c r="P3" i="1"/>
  <c r="Q14" i="1" s="1"/>
  <c r="C3" i="1"/>
  <c r="D10" i="1" s="1"/>
  <c r="D4" i="1" l="1"/>
  <c r="D7" i="1"/>
  <c r="N26" i="1"/>
  <c r="N40" i="1"/>
  <c r="D13" i="1"/>
  <c r="G3" i="1"/>
  <c r="H7" i="1" s="1"/>
  <c r="E4" i="1"/>
  <c r="W3" i="1"/>
  <c r="X40" i="1" s="1"/>
  <c r="Q24" i="1"/>
  <c r="Q22" i="1"/>
  <c r="Q18" i="1"/>
  <c r="Q16" i="1"/>
  <c r="Q4" i="1"/>
  <c r="Q7" i="1"/>
  <c r="Q35" i="1"/>
  <c r="Q34" i="1"/>
  <c r="Q33" i="1"/>
  <c r="Q32" i="1"/>
  <c r="Q31" i="1"/>
  <c r="Q30" i="1"/>
  <c r="Q29" i="1"/>
  <c r="Q28" i="1"/>
  <c r="Q27" i="1"/>
  <c r="Q26" i="1"/>
  <c r="Q11" i="1"/>
  <c r="Q39" i="1"/>
  <c r="Q10" i="1"/>
  <c r="Q9" i="1"/>
  <c r="Q8" i="1"/>
  <c r="Q25" i="1"/>
  <c r="Q23" i="1"/>
  <c r="Q21" i="1"/>
  <c r="Q19" i="1"/>
  <c r="Q17" i="1"/>
  <c r="Q15" i="1"/>
  <c r="Q13" i="1"/>
  <c r="Q40" i="1"/>
  <c r="Q38" i="1"/>
  <c r="Q37" i="1"/>
  <c r="Q36" i="1"/>
  <c r="Q5" i="1"/>
  <c r="Q20" i="1"/>
  <c r="Q12" i="1"/>
  <c r="D39" i="1"/>
  <c r="D38" i="1"/>
  <c r="D37" i="1"/>
  <c r="D36" i="1"/>
  <c r="D35" i="1"/>
  <c r="D12" i="1"/>
  <c r="D34" i="1"/>
  <c r="D33" i="1"/>
  <c r="D32" i="1"/>
  <c r="D31" i="1"/>
  <c r="D30" i="1"/>
  <c r="D29" i="1"/>
  <c r="D28" i="1"/>
  <c r="D27" i="1"/>
  <c r="D11" i="1"/>
  <c r="D40" i="1"/>
  <c r="D25" i="1"/>
  <c r="D23" i="1"/>
  <c r="D21" i="1"/>
  <c r="D19" i="1"/>
  <c r="D17" i="1"/>
  <c r="D15" i="1"/>
  <c r="D8" i="1"/>
  <c r="D5" i="1"/>
  <c r="D6" i="1"/>
  <c r="D26" i="1"/>
  <c r="D9" i="1"/>
  <c r="D24" i="1"/>
  <c r="D22" i="1"/>
  <c r="D20" i="1"/>
  <c r="D18" i="1"/>
  <c r="D16" i="1"/>
  <c r="D14" i="1"/>
  <c r="Q6" i="1"/>
  <c r="AI42" i="6"/>
  <c r="J3" i="1"/>
  <c r="K27" i="1" s="1"/>
  <c r="F7" i="1" l="1"/>
  <c r="K4" i="1"/>
  <c r="X38" i="1"/>
  <c r="K34" i="1"/>
  <c r="X25" i="1"/>
  <c r="X16" i="1"/>
  <c r="X14" i="1"/>
  <c r="X36" i="1"/>
  <c r="X23" i="1"/>
  <c r="X26" i="1"/>
  <c r="X4" i="1"/>
  <c r="X32" i="1"/>
  <c r="X27" i="1"/>
  <c r="X37" i="1"/>
  <c r="X12" i="1"/>
  <c r="R40" i="1"/>
  <c r="U40" i="1"/>
  <c r="Y40" i="1" s="1"/>
  <c r="X18" i="1"/>
  <c r="U26" i="1"/>
  <c r="S26" i="1" s="1"/>
  <c r="R26" i="1"/>
  <c r="X22" i="1"/>
  <c r="K29" i="1"/>
  <c r="U39" i="1"/>
  <c r="S39" i="1" s="1"/>
  <c r="R39" i="1"/>
  <c r="X35" i="1"/>
  <c r="E3" i="1"/>
  <c r="H4" i="1"/>
  <c r="F4" i="1" s="1"/>
  <c r="H6" i="1"/>
  <c r="F6" i="1" s="1"/>
  <c r="H16" i="1"/>
  <c r="F16" i="1" s="1"/>
  <c r="H29" i="1"/>
  <c r="H5" i="1"/>
  <c r="F5" i="1" s="1"/>
  <c r="H34" i="1"/>
  <c r="L34" i="1" s="1"/>
  <c r="M34" i="1" s="1"/>
  <c r="H33" i="1"/>
  <c r="F33" i="1" s="1"/>
  <c r="H12" i="1"/>
  <c r="F12" i="1" s="1"/>
  <c r="H40" i="1"/>
  <c r="H10" i="1"/>
  <c r="F10" i="1" s="1"/>
  <c r="H19" i="1"/>
  <c r="F19" i="1" s="1"/>
  <c r="H18" i="1"/>
  <c r="F18" i="1" s="1"/>
  <c r="H11" i="1"/>
  <c r="F11" i="1" s="1"/>
  <c r="H31" i="1"/>
  <c r="F31" i="1" s="1"/>
  <c r="H36" i="1"/>
  <c r="F36" i="1" s="1"/>
  <c r="H14" i="1"/>
  <c r="F14" i="1" s="1"/>
  <c r="H39" i="1"/>
  <c r="H26" i="1"/>
  <c r="H20" i="1"/>
  <c r="F20" i="1" s="1"/>
  <c r="H27" i="1"/>
  <c r="L27" i="1" s="1"/>
  <c r="M27" i="1" s="1"/>
  <c r="H30" i="1"/>
  <c r="F30" i="1" s="1"/>
  <c r="H37" i="1"/>
  <c r="F37" i="1" s="1"/>
  <c r="H9" i="1"/>
  <c r="F9" i="1" s="1"/>
  <c r="H8" i="1"/>
  <c r="F8" i="1" s="1"/>
  <c r="H35" i="1"/>
  <c r="F35" i="1" s="1"/>
  <c r="H25" i="1"/>
  <c r="F25" i="1" s="1"/>
  <c r="H21" i="1"/>
  <c r="F21" i="1" s="1"/>
  <c r="H15" i="1"/>
  <c r="F15" i="1" s="1"/>
  <c r="H17" i="1"/>
  <c r="F17" i="1" s="1"/>
  <c r="H32" i="1"/>
  <c r="F32" i="1" s="1"/>
  <c r="H38" i="1"/>
  <c r="F38" i="1" s="1"/>
  <c r="H22" i="1"/>
  <c r="F22" i="1" s="1"/>
  <c r="H13" i="1"/>
  <c r="F13" i="1" s="1"/>
  <c r="H28" i="1"/>
  <c r="F28" i="1" s="1"/>
  <c r="H24" i="1"/>
  <c r="F24" i="1" s="1"/>
  <c r="H23" i="1"/>
  <c r="F23" i="1" s="1"/>
  <c r="K15" i="1"/>
  <c r="K19" i="1"/>
  <c r="X21" i="1"/>
  <c r="K13" i="1"/>
  <c r="X20" i="1"/>
  <c r="X10" i="1"/>
  <c r="X13" i="1"/>
  <c r="X19" i="1"/>
  <c r="K40" i="1"/>
  <c r="K31" i="1"/>
  <c r="K26" i="1"/>
  <c r="K32" i="1"/>
  <c r="K23" i="1"/>
  <c r="K25" i="1"/>
  <c r="K35" i="1"/>
  <c r="K30" i="1"/>
  <c r="K24" i="1"/>
  <c r="K16" i="1"/>
  <c r="K5" i="1"/>
  <c r="K9" i="1"/>
  <c r="K14" i="1"/>
  <c r="K18" i="1"/>
  <c r="K12" i="1"/>
  <c r="K33" i="1"/>
  <c r="K20" i="1"/>
  <c r="K28" i="1"/>
  <c r="K22" i="1"/>
  <c r="K10" i="1"/>
  <c r="X28" i="1"/>
  <c r="X29" i="1"/>
  <c r="K21" i="1"/>
  <c r="K39" i="1"/>
  <c r="X11" i="1"/>
  <c r="K38" i="1"/>
  <c r="K17" i="1"/>
  <c r="K7" i="1"/>
  <c r="L7" i="1" s="1"/>
  <c r="M7" i="1" s="1"/>
  <c r="X34" i="1"/>
  <c r="X7" i="1"/>
  <c r="K11" i="1"/>
  <c r="X5" i="1"/>
  <c r="K37" i="1"/>
  <c r="X9" i="1"/>
  <c r="X39" i="1"/>
  <c r="X30" i="1"/>
  <c r="X6" i="1"/>
  <c r="K8" i="1"/>
  <c r="X17" i="1"/>
  <c r="K36" i="1"/>
  <c r="K6" i="1"/>
  <c r="X33" i="1"/>
  <c r="X24" i="1"/>
  <c r="X31" i="1"/>
  <c r="X15" i="1"/>
  <c r="X8" i="1"/>
  <c r="L29" i="1" l="1"/>
  <c r="M29" i="1" s="1"/>
  <c r="N29" i="1" s="1"/>
  <c r="L30" i="1"/>
  <c r="M30" i="1" s="1"/>
  <c r="L37" i="1"/>
  <c r="M37" i="1" s="1"/>
  <c r="F29" i="1"/>
  <c r="L22" i="1"/>
  <c r="M22" i="1" s="1"/>
  <c r="F27" i="1"/>
  <c r="L21" i="1"/>
  <c r="M21" i="1" s="1"/>
  <c r="L36" i="1"/>
  <c r="M36" i="1" s="1"/>
  <c r="L17" i="1"/>
  <c r="M17" i="1" s="1"/>
  <c r="L28" i="1"/>
  <c r="M28" i="1" s="1"/>
  <c r="S40" i="1"/>
  <c r="Y39" i="1"/>
  <c r="L5" i="1"/>
  <c r="M5" i="1" s="1"/>
  <c r="L24" i="1"/>
  <c r="M24" i="1" s="1"/>
  <c r="L4" i="1"/>
  <c r="M4" i="1" s="1"/>
  <c r="N34" i="1"/>
  <c r="N7" i="1"/>
  <c r="L10" i="1"/>
  <c r="M10" i="1" s="1"/>
  <c r="L9" i="1"/>
  <c r="M9" i="1" s="1"/>
  <c r="L32" i="1"/>
  <c r="M32" i="1" s="1"/>
  <c r="L13" i="1"/>
  <c r="M13" i="1" s="1"/>
  <c r="F34" i="1"/>
  <c r="L16" i="1"/>
  <c r="M16" i="1" s="1"/>
  <c r="L19" i="1"/>
  <c r="M19" i="1" s="1"/>
  <c r="L15" i="1"/>
  <c r="M15" i="1" s="1"/>
  <c r="Y26" i="1"/>
  <c r="N27" i="1"/>
  <c r="L6" i="1"/>
  <c r="M6" i="1" s="1"/>
  <c r="L20" i="1"/>
  <c r="M20" i="1" s="1"/>
  <c r="L31" i="1"/>
  <c r="M31" i="1" s="1"/>
  <c r="L33" i="1"/>
  <c r="M33" i="1" s="1"/>
  <c r="L8" i="1"/>
  <c r="M8" i="1" s="1"/>
  <c r="L11" i="1"/>
  <c r="M11" i="1" s="1"/>
  <c r="L12" i="1"/>
  <c r="M12" i="1" s="1"/>
  <c r="L18" i="1"/>
  <c r="M18" i="1" s="1"/>
  <c r="L25" i="1"/>
  <c r="M25" i="1" s="1"/>
  <c r="L38" i="1"/>
  <c r="M38" i="1" s="1"/>
  <c r="L35" i="1"/>
  <c r="M35" i="1" s="1"/>
  <c r="L14" i="1"/>
  <c r="M14" i="1" s="1"/>
  <c r="L23" i="1"/>
  <c r="M23" i="1" s="1"/>
  <c r="N30" i="1" l="1"/>
  <c r="R22" i="1"/>
  <c r="N24" i="1"/>
  <c r="N5" i="1"/>
  <c r="U4" i="1"/>
  <c r="Y4" i="1" s="1"/>
  <c r="N21" i="1"/>
  <c r="U30" i="1"/>
  <c r="N37" i="1"/>
  <c r="N36" i="1"/>
  <c r="N28" i="1"/>
  <c r="R21" i="1"/>
  <c r="N17" i="1"/>
  <c r="R5" i="1"/>
  <c r="N22" i="1"/>
  <c r="R24" i="1"/>
  <c r="N4" i="1"/>
  <c r="N13" i="1"/>
  <c r="N11" i="1"/>
  <c r="N15" i="1"/>
  <c r="N19" i="1"/>
  <c r="N32" i="1"/>
  <c r="N23" i="1"/>
  <c r="N8" i="1"/>
  <c r="N16" i="1"/>
  <c r="N9" i="1"/>
  <c r="N18" i="1"/>
  <c r="U22" i="1"/>
  <c r="N33" i="1"/>
  <c r="U17" i="1"/>
  <c r="R17" i="1"/>
  <c r="U28" i="1"/>
  <c r="R28" i="1"/>
  <c r="N10" i="1"/>
  <c r="R29" i="1"/>
  <c r="U29" i="1"/>
  <c r="N12" i="1"/>
  <c r="N31" i="1"/>
  <c r="R7" i="1"/>
  <c r="U7" i="1"/>
  <c r="U27" i="1"/>
  <c r="R27" i="1"/>
  <c r="N14" i="1"/>
  <c r="N35" i="1"/>
  <c r="U36" i="1"/>
  <c r="R36" i="1"/>
  <c r="N38" i="1"/>
  <c r="N20" i="1"/>
  <c r="U37" i="1"/>
  <c r="R37" i="1"/>
  <c r="R34" i="1"/>
  <c r="U34" i="1"/>
  <c r="N25" i="1"/>
  <c r="N6" i="1"/>
  <c r="M3" i="1"/>
  <c r="O19" i="1" s="1"/>
  <c r="O13" i="1" l="1"/>
  <c r="O35" i="1"/>
  <c r="O22" i="1"/>
  <c r="O5" i="1"/>
  <c r="O38" i="1"/>
  <c r="S4" i="1"/>
  <c r="O4" i="1"/>
  <c r="O24" i="1"/>
  <c r="O14" i="1"/>
  <c r="O20" i="1"/>
  <c r="O9" i="1"/>
  <c r="O23" i="1"/>
  <c r="O10" i="1"/>
  <c r="O31" i="1"/>
  <c r="O12" i="1"/>
  <c r="O36" i="1"/>
  <c r="O29" i="1"/>
  <c r="O30" i="1"/>
  <c r="O8" i="1"/>
  <c r="O6" i="1"/>
  <c r="O17" i="1"/>
  <c r="O11" i="1"/>
  <c r="O37" i="1"/>
  <c r="R4" i="1"/>
  <c r="O16" i="1"/>
  <c r="O32" i="1"/>
  <c r="O28" i="1"/>
  <c r="O26" i="1"/>
  <c r="O40" i="1"/>
  <c r="O39" i="1"/>
  <c r="O34" i="1"/>
  <c r="O7" i="1"/>
  <c r="O27" i="1"/>
  <c r="O21" i="1"/>
  <c r="O33" i="1"/>
  <c r="O18" i="1"/>
  <c r="O25" i="1"/>
  <c r="O15" i="1"/>
  <c r="R30" i="1"/>
  <c r="U24" i="1"/>
  <c r="Y24" i="1" s="1"/>
  <c r="U21" i="1"/>
  <c r="S21" i="1" s="1"/>
  <c r="U5" i="1"/>
  <c r="S5" i="1" s="1"/>
  <c r="U10" i="1"/>
  <c r="R10" i="1"/>
  <c r="U15" i="1"/>
  <c r="R15" i="1"/>
  <c r="U31" i="1"/>
  <c r="R31" i="1"/>
  <c r="U33" i="1"/>
  <c r="R33" i="1"/>
  <c r="R16" i="1"/>
  <c r="U16" i="1"/>
  <c r="U32" i="1"/>
  <c r="R32" i="1"/>
  <c r="S37" i="1"/>
  <c r="Y37" i="1"/>
  <c r="S30" i="1"/>
  <c r="Y30" i="1"/>
  <c r="S34" i="1"/>
  <c r="Y34" i="1"/>
  <c r="R6" i="1"/>
  <c r="U6" i="1"/>
  <c r="S22" i="1"/>
  <c r="Y22" i="1"/>
  <c r="Y36" i="1"/>
  <c r="S36" i="1"/>
  <c r="U35" i="1"/>
  <c r="R35" i="1"/>
  <c r="U12" i="1"/>
  <c r="R12" i="1"/>
  <c r="U19" i="1"/>
  <c r="R19" i="1"/>
  <c r="R38" i="1"/>
  <c r="U38" i="1"/>
  <c r="S29" i="1"/>
  <c r="Y29" i="1"/>
  <c r="U18" i="1"/>
  <c r="R18" i="1"/>
  <c r="R8" i="1"/>
  <c r="U8" i="1"/>
  <c r="R13" i="1"/>
  <c r="U13" i="1"/>
  <c r="S7" i="1"/>
  <c r="Y7" i="1"/>
  <c r="U9" i="1"/>
  <c r="R9" i="1"/>
  <c r="U23" i="1"/>
  <c r="R23" i="1"/>
  <c r="U20" i="1"/>
  <c r="R20" i="1"/>
  <c r="R14" i="1"/>
  <c r="U14" i="1"/>
  <c r="U11" i="1"/>
  <c r="R11" i="1"/>
  <c r="S28" i="1"/>
  <c r="Y28" i="1"/>
  <c r="U25" i="1"/>
  <c r="R25" i="1"/>
  <c r="S27" i="1"/>
  <c r="Y27" i="1"/>
  <c r="S17" i="1"/>
  <c r="Y17" i="1"/>
  <c r="S24" i="1" l="1"/>
  <c r="Y21" i="1"/>
  <c r="Y5" i="1"/>
  <c r="S13" i="1"/>
  <c r="Y13" i="1"/>
  <c r="Y25" i="1"/>
  <c r="S25" i="1"/>
  <c r="S20" i="1"/>
  <c r="Y20" i="1"/>
  <c r="S35" i="1"/>
  <c r="Y35" i="1"/>
  <c r="S31" i="1"/>
  <c r="Y31" i="1"/>
  <c r="S12" i="1"/>
  <c r="Y12" i="1"/>
  <c r="Y23" i="1"/>
  <c r="S23" i="1"/>
  <c r="S32" i="1"/>
  <c r="Y32" i="1"/>
  <c r="S15" i="1"/>
  <c r="Y15" i="1"/>
  <c r="S33" i="1"/>
  <c r="Y33" i="1"/>
  <c r="S8" i="1"/>
  <c r="Y8" i="1"/>
  <c r="S16" i="1"/>
  <c r="Y16" i="1"/>
  <c r="S14" i="1"/>
  <c r="Y14" i="1"/>
  <c r="S18" i="1"/>
  <c r="Y18" i="1"/>
  <c r="Y38" i="1"/>
  <c r="S38" i="1"/>
  <c r="S6" i="1"/>
  <c r="Y6" i="1"/>
  <c r="S11" i="1"/>
  <c r="Y11" i="1"/>
  <c r="S9" i="1"/>
  <c r="Y9" i="1"/>
  <c r="S19" i="1"/>
  <c r="Y19" i="1"/>
  <c r="S10" i="1"/>
  <c r="Y10" i="1"/>
</calcChain>
</file>

<file path=xl/sharedStrings.xml><?xml version="1.0" encoding="utf-8"?>
<sst xmlns="http://schemas.openxmlformats.org/spreadsheetml/2006/main" count="142" uniqueCount="63">
  <si>
    <t>Лена</t>
  </si>
  <si>
    <t>№</t>
  </si>
  <si>
    <t>Наименование</t>
  </si>
  <si>
    <t>МОЛОЧНАЯ ПРОДУКЦИЯ</t>
  </si>
  <si>
    <t>ВОДА СОКИ КВАСЫ</t>
  </si>
  <si>
    <t>Хлеб госконтракт</t>
  </si>
  <si>
    <t>ТОРТЫ</t>
  </si>
  <si>
    <t>КОНДИТЕРСКИЕ ИЗДЕЛИЯ ФТС</t>
  </si>
  <si>
    <t>ЗДОРОВОЕ ПИТАНИЕ</t>
  </si>
  <si>
    <t>КОЛБАСЫ, МЯСНЫЕ ДЕЛИКАТЕСЫ</t>
  </si>
  <si>
    <t>САХАРИСТЫЕ</t>
  </si>
  <si>
    <t>ПИРОЖНЫЕ</t>
  </si>
  <si>
    <t>ЗАМОРОЗКИ</t>
  </si>
  <si>
    <t>ЧИПСЫ СУХАРИКИ</t>
  </si>
  <si>
    <t>БАТОНЫ</t>
  </si>
  <si>
    <t>СДОБНЫЕ ИЗДЕЛИЯ</t>
  </si>
  <si>
    <t>Продукция РОНДО</t>
  </si>
  <si>
    <t>КЕКСЫ</t>
  </si>
  <si>
    <t>ЖИРОВАЯ ПРОДУКЦИЯ</t>
  </si>
  <si>
    <t>КОНСЕРВАЦИЯ</t>
  </si>
  <si>
    <t>ПЕЧЕНЬЕ</t>
  </si>
  <si>
    <t>БАКАЛЕЯ</t>
  </si>
  <si>
    <t>ПРЯНИКИ</t>
  </si>
  <si>
    <t>ЧАЙ КОФЕ</t>
  </si>
  <si>
    <t>Тесто</t>
  </si>
  <si>
    <t>табачные изделия ЧЗ</t>
  </si>
  <si>
    <t>БАРАНОЧНЫЕ ИЗДЕЛИЯ</t>
  </si>
  <si>
    <t>ГОВЯДИНА, СВИНИНА, КУРИЦА</t>
  </si>
  <si>
    <t>ЯЙЦО</t>
  </si>
  <si>
    <t>СЭНДВИЧ-МЕНЮ</t>
  </si>
  <si>
    <t>ПРОДУКЦИЯ БЫСТРОГО ПРИГОТОВЛЕНИЯ</t>
  </si>
  <si>
    <t>СУХАРНЫЕ ИЗДЕЛИЯ</t>
  </si>
  <si>
    <t>БЫТОВАЯ ХИМИЯ, ХОЗТОВАРЫ</t>
  </si>
  <si>
    <t>ПИРОГИ</t>
  </si>
  <si>
    <t>РУЛЕТЫ</t>
  </si>
  <si>
    <t>ПРИПРАВЫ СУХИЕ СМЕСИ СУПЫ</t>
  </si>
  <si>
    <t>Мука ЯХК</t>
  </si>
  <si>
    <t>ПРОЧЕЕ</t>
  </si>
  <si>
    <t>ИП готовой продукции</t>
  </si>
  <si>
    <t>Макаронные изделия 2,0 кг (Новая фасовка)</t>
  </si>
  <si>
    <t>Выручка, руб.</t>
  </si>
  <si>
    <t>Доля выручки, %</t>
  </si>
  <si>
    <t>Выручка, руб./кв.м</t>
  </si>
  <si>
    <t>Площадь, кв.м</t>
  </si>
  <si>
    <t>Маржа</t>
  </si>
  <si>
    <t>Наценка, %</t>
  </si>
  <si>
    <t>Доля маржи, %</t>
  </si>
  <si>
    <t>Доля площади, %</t>
  </si>
  <si>
    <t>К эффективн. по выручке</t>
  </si>
  <si>
    <t>К эффективн. по марже</t>
  </si>
  <si>
    <t>Итого</t>
  </si>
  <si>
    <t>овощник</t>
  </si>
  <si>
    <t>длина, м</t>
  </si>
  <si>
    <t>ширина, м</t>
  </si>
  <si>
    <t>Общая площадь</t>
  </si>
  <si>
    <t>кв.м</t>
  </si>
  <si>
    <t>Оптимальная площадь, кв.м.</t>
  </si>
  <si>
    <t>Планируемая выручка</t>
  </si>
  <si>
    <t>Рекомендация по изменению площади, кв.м</t>
  </si>
  <si>
    <t>Всего</t>
  </si>
  <si>
    <t>Исходное состояние</t>
  </si>
  <si>
    <t>Расчетные оптимальные значения</t>
  </si>
  <si>
    <t>Результаты изменений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</si>
</sst>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\ _₽_-;\-* #,##0\ _₽_-;_-* &quot;-&quot;??\ _₽_-;_-@_-"/>
    <numFmt numFmtId="166" formatCode="#,##0.0"/>
    <numFmt numFmtId="167" formatCode="0.0%"/>
    <numFmt numFmtId="168" formatCode="0.0"/>
    <numFmt numFmtId="169" formatCode="_-* #,##0.0\ _₽_-;\-* #,##0.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BF9EC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165" fontId="7" fillId="0" borderId="0" xfId="1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0" fillId="0" borderId="0" xfId="0" applyAlignment="1"/>
    <xf numFmtId="0" fontId="3" fillId="0" borderId="1" xfId="0" applyNumberFormat="1" applyFont="1" applyFill="1" applyBorder="1" applyAlignment="1" applyProtection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7" fillId="0" borderId="1" xfId="0" applyFont="1" applyBorder="1" applyAlignment="1"/>
    <xf numFmtId="168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 applyProtection="1">
      <alignment horizontal="center" vertical="center" wrapText="1"/>
    </xf>
    <xf numFmtId="167" fontId="9" fillId="3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165" fontId="8" fillId="3" borderId="6" xfId="1" applyNumberFormat="1" applyFont="1" applyFill="1" applyBorder="1" applyAlignment="1" applyProtection="1">
      <alignment horizontal="left" vertical="center" wrapText="1"/>
    </xf>
    <xf numFmtId="165" fontId="8" fillId="3" borderId="1" xfId="1" applyNumberFormat="1" applyFont="1" applyFill="1" applyBorder="1" applyAlignment="1" applyProtection="1">
      <alignment horizontal="left" vertical="center" wrapText="1"/>
    </xf>
    <xf numFmtId="9" fontId="8" fillId="0" borderId="12" xfId="0" applyNumberFormat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165" fontId="11" fillId="3" borderId="1" xfId="0" applyNumberFormat="1" applyFont="1" applyFill="1" applyBorder="1" applyAlignment="1">
      <alignment horizontal="left" vertical="center"/>
    </xf>
    <xf numFmtId="169" fontId="11" fillId="0" borderId="1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vertical="center" wrapText="1"/>
    </xf>
    <xf numFmtId="0" fontId="13" fillId="0" borderId="0" xfId="0" applyFont="1" applyFill="1" applyAlignment="1">
      <alignment horizontal="left" vertical="center"/>
    </xf>
    <xf numFmtId="9" fontId="13" fillId="0" borderId="0" xfId="2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3" fontId="9" fillId="0" borderId="6" xfId="0" applyNumberFormat="1" applyFont="1" applyFill="1" applyBorder="1" applyAlignment="1" applyProtection="1">
      <alignment horizontal="center" vertical="center"/>
    </xf>
    <xf numFmtId="3" fontId="9" fillId="3" borderId="1" xfId="0" applyNumberFormat="1" applyFont="1" applyFill="1" applyBorder="1" applyAlignment="1" applyProtection="1">
      <alignment horizontal="center" vertical="center"/>
    </xf>
    <xf numFmtId="166" fontId="9" fillId="3" borderId="4" xfId="0" applyNumberFormat="1" applyFont="1" applyFill="1" applyBorder="1" applyAlignment="1" applyProtection="1">
      <alignment horizontal="center" vertical="center"/>
    </xf>
    <xf numFmtId="167" fontId="9" fillId="0" borderId="12" xfId="0" applyNumberFormat="1" applyFont="1" applyFill="1" applyBorder="1" applyAlignment="1" applyProtection="1">
      <alignment horizontal="center" vertical="center"/>
    </xf>
    <xf numFmtId="166" fontId="9" fillId="3" borderId="7" xfId="0" applyNumberFormat="1" applyFont="1" applyFill="1" applyBorder="1" applyAlignment="1" applyProtection="1">
      <alignment horizontal="center" vertical="center"/>
    </xf>
    <xf numFmtId="3" fontId="9" fillId="0" borderId="8" xfId="0" applyNumberFormat="1" applyFont="1" applyFill="1" applyBorder="1" applyAlignment="1" applyProtection="1">
      <alignment horizontal="center" vertical="center"/>
    </xf>
    <xf numFmtId="167" fontId="9" fillId="3" borderId="9" xfId="0" applyNumberFormat="1" applyFont="1" applyFill="1" applyBorder="1" applyAlignment="1" applyProtection="1">
      <alignment horizontal="center" vertical="center"/>
    </xf>
    <xf numFmtId="3" fontId="9" fillId="3" borderId="9" xfId="0" applyNumberFormat="1" applyFont="1" applyFill="1" applyBorder="1" applyAlignment="1" applyProtection="1">
      <alignment horizontal="center" vertical="center"/>
    </xf>
    <xf numFmtId="166" fontId="9" fillId="3" borderId="11" xfId="0" applyNumberFormat="1" applyFont="1" applyFill="1" applyBorder="1" applyAlignment="1" applyProtection="1">
      <alignment horizontal="center" vertical="center"/>
    </xf>
    <xf numFmtId="167" fontId="9" fillId="0" borderId="13" xfId="0" applyNumberFormat="1" applyFont="1" applyFill="1" applyBorder="1" applyAlignment="1" applyProtection="1">
      <alignment horizontal="center" vertical="center"/>
    </xf>
    <xf numFmtId="166" fontId="9" fillId="3" borderId="10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16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 applyProtection="1">
      <alignment horizontal="center" vertical="center" wrapText="1"/>
    </xf>
    <xf numFmtId="165" fontId="8" fillId="4" borderId="1" xfId="1" applyNumberFormat="1" applyFont="1" applyFill="1" applyBorder="1" applyAlignment="1" applyProtection="1">
      <alignment horizontal="left" vertical="center" wrapText="1"/>
    </xf>
    <xf numFmtId="167" fontId="8" fillId="4" borderId="1" xfId="0" applyNumberFormat="1" applyFont="1" applyFill="1" applyBorder="1" applyAlignment="1" applyProtection="1">
      <alignment horizontal="left" vertical="center"/>
    </xf>
    <xf numFmtId="166" fontId="14" fillId="4" borderId="1" xfId="0" applyNumberFormat="1" applyFont="1" applyFill="1" applyBorder="1" applyAlignment="1" applyProtection="1">
      <alignment horizontal="center" vertical="center"/>
    </xf>
    <xf numFmtId="167" fontId="14" fillId="4" borderId="1" xfId="0" applyNumberFormat="1" applyFont="1" applyFill="1" applyBorder="1" applyAlignment="1" applyProtection="1">
      <alignment horizontal="center" vertical="center"/>
    </xf>
    <xf numFmtId="166" fontId="14" fillId="4" borderId="9" xfId="0" applyNumberFormat="1" applyFont="1" applyFill="1" applyBorder="1" applyAlignment="1" applyProtection="1">
      <alignment horizontal="center" vertical="center"/>
    </xf>
    <xf numFmtId="167" fontId="14" fillId="4" borderId="9" xfId="0" applyNumberFormat="1" applyFont="1" applyFill="1" applyBorder="1" applyAlignment="1" applyProtection="1">
      <alignment horizontal="center" vertical="center"/>
    </xf>
    <xf numFmtId="2" fontId="8" fillId="5" borderId="5" xfId="0" applyNumberFormat="1" applyFont="1" applyFill="1" applyBorder="1" applyAlignment="1" applyProtection="1">
      <alignment horizontal="center" vertical="center" wrapText="1"/>
    </xf>
    <xf numFmtId="2" fontId="8" fillId="5" borderId="15" xfId="0" applyNumberFormat="1" applyFont="1" applyFill="1" applyBorder="1" applyAlignment="1" applyProtection="1">
      <alignment horizontal="center" vertical="center" wrapText="1"/>
    </xf>
    <xf numFmtId="2" fontId="8" fillId="5" borderId="14" xfId="0" applyNumberFormat="1" applyFont="1" applyFill="1" applyBorder="1" applyAlignment="1" applyProtection="1">
      <alignment horizontal="center" vertical="center" wrapText="1"/>
    </xf>
    <xf numFmtId="166" fontId="8" fillId="5" borderId="6" xfId="0" applyNumberFormat="1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166" fontId="9" fillId="5" borderId="6" xfId="0" applyNumberFormat="1" applyFont="1" applyFill="1" applyBorder="1" applyAlignment="1" applyProtection="1">
      <alignment horizontal="center" vertical="center"/>
    </xf>
    <xf numFmtId="166" fontId="9" fillId="5" borderId="1" xfId="0" applyNumberFormat="1" applyFont="1" applyFill="1" applyBorder="1" applyAlignment="1" applyProtection="1">
      <alignment horizontal="center" vertical="center"/>
    </xf>
    <xf numFmtId="9" fontId="9" fillId="5" borderId="7" xfId="2" applyFont="1" applyFill="1" applyBorder="1" applyAlignment="1" applyProtection="1">
      <alignment horizontal="center" vertical="center"/>
    </xf>
    <xf numFmtId="166" fontId="9" fillId="5" borderId="8" xfId="0" applyNumberFormat="1" applyFont="1" applyFill="1" applyBorder="1" applyAlignment="1" applyProtection="1">
      <alignment horizontal="center" vertical="center"/>
    </xf>
    <xf numFmtId="166" fontId="9" fillId="5" borderId="9" xfId="0" applyNumberFormat="1" applyFont="1" applyFill="1" applyBorder="1" applyAlignment="1" applyProtection="1">
      <alignment horizontal="center" vertical="center"/>
    </xf>
    <xf numFmtId="9" fontId="9" fillId="5" borderId="10" xfId="2" applyFont="1" applyFill="1" applyBorder="1" applyAlignment="1" applyProtection="1">
      <alignment horizontal="center" vertical="center"/>
    </xf>
    <xf numFmtId="166" fontId="9" fillId="0" borderId="1" xfId="0" applyNumberFormat="1" applyFont="1" applyFill="1" applyBorder="1" applyAlignment="1" applyProtection="1">
      <alignment horizontal="center" vertical="center"/>
    </xf>
    <xf numFmtId="165" fontId="8" fillId="0" borderId="6" xfId="1" applyNumberFormat="1" applyFont="1" applyFill="1" applyBorder="1" applyAlignment="1" applyProtection="1">
      <alignment horizontal="center" vertical="center" wrapText="1"/>
    </xf>
    <xf numFmtId="165" fontId="11" fillId="0" borderId="6" xfId="0" applyNumberFormat="1" applyFont="1" applyFill="1" applyBorder="1" applyAlignment="1">
      <alignment horizontal="left" vertical="center"/>
    </xf>
    <xf numFmtId="165" fontId="9" fillId="0" borderId="6" xfId="1" applyNumberFormat="1" applyFont="1" applyFill="1" applyBorder="1" applyAlignment="1" applyProtection="1">
      <alignment horizontal="left" vertical="center"/>
    </xf>
    <xf numFmtId="165" fontId="9" fillId="0" borderId="8" xfId="1" applyNumberFormat="1" applyFont="1" applyFill="1" applyBorder="1" applyAlignment="1" applyProtection="1">
      <alignment horizontal="left" vertical="center"/>
    </xf>
    <xf numFmtId="166" fontId="9" fillId="0" borderId="9" xfId="0" applyNumberFormat="1" applyFont="1" applyFill="1" applyBorder="1" applyAlignment="1" applyProtection="1">
      <alignment horizontal="center" vertical="center"/>
    </xf>
    <xf numFmtId="9" fontId="13" fillId="6" borderId="1" xfId="2" applyFont="1" applyFill="1" applyBorder="1" applyAlignment="1">
      <alignment horizontal="left" vertical="center"/>
    </xf>
    <xf numFmtId="166" fontId="9" fillId="6" borderId="1" xfId="0" applyNumberFormat="1" applyFont="1" applyFill="1" applyBorder="1" applyAlignment="1" applyProtection="1">
      <alignment horizontal="left" vertical="center"/>
    </xf>
    <xf numFmtId="166" fontId="9" fillId="6" borderId="1" xfId="0" applyNumberFormat="1" applyFont="1" applyFill="1" applyBorder="1" applyAlignment="1" applyProtection="1">
      <alignment horizontal="center" vertical="center"/>
    </xf>
    <xf numFmtId="9" fontId="13" fillId="6" borderId="9" xfId="2" applyFont="1" applyFill="1" applyBorder="1" applyAlignment="1">
      <alignment horizontal="left" vertical="center"/>
    </xf>
    <xf numFmtId="166" fontId="9" fillId="6" borderId="9" xfId="0" applyNumberFormat="1" applyFont="1" applyFill="1" applyBorder="1" applyAlignment="1" applyProtection="1">
      <alignment horizontal="left" vertical="center"/>
    </xf>
    <xf numFmtId="166" fontId="9" fillId="6" borderId="9" xfId="0" applyNumberFormat="1" applyFont="1" applyFill="1" applyBorder="1" applyAlignment="1" applyProtection="1">
      <alignment horizontal="center" vertical="center"/>
    </xf>
    <xf numFmtId="2" fontId="8" fillId="6" borderId="1" xfId="0" applyNumberFormat="1" applyFont="1" applyFill="1" applyBorder="1" applyAlignment="1" applyProtection="1">
      <alignment horizontal="center" vertical="center" wrapText="1"/>
    </xf>
    <xf numFmtId="9" fontId="8" fillId="6" borderId="1" xfId="2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>
      <alignment horizontal="left" vertical="center"/>
    </xf>
    <xf numFmtId="9" fontId="8" fillId="6" borderId="7" xfId="2" applyFont="1" applyFill="1" applyBorder="1" applyAlignment="1" applyProtection="1">
      <alignment horizontal="center" vertical="center" wrapText="1"/>
    </xf>
    <xf numFmtId="165" fontId="11" fillId="6" borderId="1" xfId="0" applyNumberFormat="1" applyFont="1" applyFill="1" applyBorder="1" applyAlignment="1">
      <alignment horizontal="left" vertical="center"/>
    </xf>
    <xf numFmtId="9" fontId="11" fillId="6" borderId="1" xfId="2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center"/>
    </xf>
    <xf numFmtId="167" fontId="9" fillId="6" borderId="1" xfId="0" applyNumberFormat="1" applyFont="1" applyFill="1" applyBorder="1" applyAlignment="1" applyProtection="1">
      <alignment horizontal="center" vertical="center"/>
    </xf>
    <xf numFmtId="167" fontId="9" fillId="6" borderId="1" xfId="0" applyNumberFormat="1" applyFont="1" applyFill="1" applyBorder="1" applyAlignment="1" applyProtection="1">
      <alignment horizontal="left" vertical="center"/>
    </xf>
    <xf numFmtId="165" fontId="9" fillId="6" borderId="1" xfId="1" applyNumberFormat="1" applyFont="1" applyFill="1" applyBorder="1" applyAlignment="1" applyProtection="1">
      <alignment horizontal="left" vertical="center"/>
    </xf>
    <xf numFmtId="9" fontId="9" fillId="6" borderId="1" xfId="2" applyFont="1" applyFill="1" applyBorder="1" applyAlignment="1" applyProtection="1">
      <alignment horizontal="left" vertical="center"/>
    </xf>
    <xf numFmtId="166" fontId="9" fillId="6" borderId="7" xfId="0" applyNumberFormat="1" applyFont="1" applyFill="1" applyBorder="1" applyAlignment="1" applyProtection="1">
      <alignment horizontal="left" vertical="center"/>
    </xf>
    <xf numFmtId="167" fontId="9" fillId="6" borderId="9" xfId="0" applyNumberFormat="1" applyFont="1" applyFill="1" applyBorder="1" applyAlignment="1" applyProtection="1">
      <alignment horizontal="center" vertical="center"/>
    </xf>
    <xf numFmtId="167" fontId="9" fillId="6" borderId="9" xfId="0" applyNumberFormat="1" applyFont="1" applyFill="1" applyBorder="1" applyAlignment="1" applyProtection="1">
      <alignment horizontal="left" vertical="center"/>
    </xf>
    <xf numFmtId="165" fontId="9" fillId="6" borderId="9" xfId="1" applyNumberFormat="1" applyFont="1" applyFill="1" applyBorder="1" applyAlignment="1" applyProtection="1">
      <alignment horizontal="left" vertical="center"/>
    </xf>
    <xf numFmtId="9" fontId="9" fillId="6" borderId="9" xfId="2" applyFont="1" applyFill="1" applyBorder="1" applyAlignment="1" applyProtection="1">
      <alignment horizontal="left" vertical="center"/>
    </xf>
    <xf numFmtId="166" fontId="9" fillId="6" borderId="10" xfId="0" applyNumberFormat="1" applyFont="1" applyFill="1" applyBorder="1" applyAlignment="1" applyProtection="1">
      <alignment horizontal="left" vertical="center"/>
    </xf>
    <xf numFmtId="2" fontId="8" fillId="3" borderId="1" xfId="0" applyNumberFormat="1" applyFont="1" applyFill="1" applyBorder="1" applyAlignment="1" applyProtection="1">
      <alignment horizontal="center" vertical="center" wrapText="1"/>
    </xf>
    <xf numFmtId="9" fontId="8" fillId="3" borderId="7" xfId="2" applyFont="1" applyFill="1" applyBorder="1" applyAlignment="1" applyProtection="1">
      <alignment horizontal="center" vertical="center" wrapText="1"/>
    </xf>
    <xf numFmtId="167" fontId="9" fillId="3" borderId="1" xfId="0" applyNumberFormat="1" applyFont="1" applyFill="1" applyBorder="1" applyAlignment="1" applyProtection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9" fontId="8" fillId="3" borderId="1" xfId="2" applyFont="1" applyFill="1" applyBorder="1" applyAlignment="1" applyProtection="1">
      <alignment horizontal="center" vertical="center" wrapText="1"/>
    </xf>
    <xf numFmtId="167" fontId="8" fillId="3" borderId="1" xfId="0" applyNumberFormat="1" applyFont="1" applyFill="1" applyBorder="1" applyAlignment="1" applyProtection="1">
      <alignment horizontal="left" vertical="center"/>
    </xf>
    <xf numFmtId="9" fontId="8" fillId="3" borderId="4" xfId="2" applyFont="1" applyFill="1" applyBorder="1" applyAlignment="1" applyProtection="1">
      <alignment horizontal="center" vertical="center" wrapText="1"/>
    </xf>
    <xf numFmtId="166" fontId="8" fillId="3" borderId="4" xfId="0" applyNumberFormat="1" applyFont="1" applyFill="1" applyBorder="1" applyAlignment="1" applyProtection="1">
      <alignment horizontal="left" vertical="center"/>
    </xf>
    <xf numFmtId="2" fontId="8" fillId="3" borderId="6" xfId="0" applyNumberFormat="1" applyFont="1" applyFill="1" applyBorder="1" applyAlignment="1" applyProtection="1">
      <alignment horizontal="center" vertical="center" wrapText="1"/>
    </xf>
    <xf numFmtId="9" fontId="8" fillId="3" borderId="12" xfId="2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7300029014424E-2"/>
          <c:y val="9.4703620376368584E-3"/>
          <c:w val="0.89602216225024744"/>
          <c:h val="0.843630493453993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'выторг '!$D$2</c:f>
              <c:strCache>
                <c:ptCount val="1"/>
                <c:pt idx="0">
                  <c:v>Доля выручки, %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'!$Q$4:$Q$40</c:f>
              <c:numCache>
                <c:formatCode>0%</c:formatCode>
                <c:ptCount val="37"/>
                <c:pt idx="0">
                  <c:v>0.1157196358171816</c:v>
                </c:pt>
                <c:pt idx="1">
                  <c:v>8.0768619719582241E-2</c:v>
                </c:pt>
                <c:pt idx="2">
                  <c:v>0.11112667510944754</c:v>
                </c:pt>
                <c:pt idx="3">
                  <c:v>0.12215807356841514</c:v>
                </c:pt>
                <c:pt idx="4">
                  <c:v>5.7329183622375615E-2</c:v>
                </c:pt>
                <c:pt idx="5">
                  <c:v>0.10609348144189766</c:v>
                </c:pt>
                <c:pt idx="6">
                  <c:v>4.2756039335859232E-2</c:v>
                </c:pt>
                <c:pt idx="7">
                  <c:v>6.9919027235042772E-2</c:v>
                </c:pt>
                <c:pt idx="8">
                  <c:v>4.6931495390074962E-2</c:v>
                </c:pt>
                <c:pt idx="9">
                  <c:v>0</c:v>
                </c:pt>
                <c:pt idx="10">
                  <c:v>0</c:v>
                </c:pt>
                <c:pt idx="11">
                  <c:v>4.0524774887899795E-2</c:v>
                </c:pt>
                <c:pt idx="12">
                  <c:v>5.7822858815917894E-2</c:v>
                </c:pt>
                <c:pt idx="13">
                  <c:v>4.6783044740834751E-2</c:v>
                </c:pt>
                <c:pt idx="14">
                  <c:v>4.0290734760890741E-2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1.9179823881835412E-2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1.4665286068803414E-2</c:v>
                </c:pt>
                <c:pt idx="27">
                  <c:v>0</c:v>
                </c:pt>
                <c:pt idx="28">
                  <c:v>1.1724529897233859E-2</c:v>
                </c:pt>
                <c:pt idx="29">
                  <c:v>0</c:v>
                </c:pt>
                <c:pt idx="30">
                  <c:v>6.6858077227467689E-3</c:v>
                </c:pt>
                <c:pt idx="31">
                  <c:v>6.4327249607317311E-3</c:v>
                </c:pt>
                <c:pt idx="32">
                  <c:v>0</c:v>
                </c:pt>
                <c:pt idx="33">
                  <c:v>3.0881830232287999E-3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1-4774-9B7A-819C52DF7577}"/>
            </c:ext>
          </c:extLst>
        </c:ser>
        <c:ser>
          <c:idx val="1"/>
          <c:order val="1"/>
          <c:tx>
            <c:strRef>
              <c:f>'выторг '!$H$2</c:f>
              <c:strCache>
                <c:ptCount val="1"/>
                <c:pt idx="0">
                  <c:v>Доля площади, %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'!$U$4:$U$40</c:f>
              <c:numCache>
                <c:formatCode>0.0%</c:formatCode>
                <c:ptCount val="37"/>
                <c:pt idx="0">
                  <c:v>9.0469177361666306E-2</c:v>
                </c:pt>
                <c:pt idx="1">
                  <c:v>8.6261308647170201E-2</c:v>
                </c:pt>
                <c:pt idx="2">
                  <c:v>1.8935409215232485E-2</c:v>
                </c:pt>
                <c:pt idx="3">
                  <c:v>6.3118030717441612E-2</c:v>
                </c:pt>
                <c:pt idx="4">
                  <c:v>8.4157374289922149E-2</c:v>
                </c:pt>
                <c:pt idx="5">
                  <c:v>5.2598358931201343E-2</c:v>
                </c:pt>
                <c:pt idx="6">
                  <c:v>4.2078687144961074E-2</c:v>
                </c:pt>
                <c:pt idx="7">
                  <c:v>2.3143277929728593E-2</c:v>
                </c:pt>
                <c:pt idx="8">
                  <c:v>5.0494424573953291E-2</c:v>
                </c:pt>
                <c:pt idx="9">
                  <c:v>3.9974752787713022E-2</c:v>
                </c:pt>
                <c:pt idx="10">
                  <c:v>3.787081843046497E-2</c:v>
                </c:pt>
                <c:pt idx="11">
                  <c:v>1.0519671786240269E-2</c:v>
                </c:pt>
                <c:pt idx="12">
                  <c:v>2.3143277929728593E-2</c:v>
                </c:pt>
                <c:pt idx="13">
                  <c:v>2.3143277929728593E-2</c:v>
                </c:pt>
                <c:pt idx="14">
                  <c:v>2.945508100147275E-2</c:v>
                </c:pt>
                <c:pt idx="15">
                  <c:v>2.3143277929728593E-2</c:v>
                </c:pt>
                <c:pt idx="16">
                  <c:v>2.3143277929728593E-2</c:v>
                </c:pt>
                <c:pt idx="17">
                  <c:v>2.1039343572480537E-2</c:v>
                </c:pt>
                <c:pt idx="18">
                  <c:v>2.1039343572480537E-2</c:v>
                </c:pt>
                <c:pt idx="19">
                  <c:v>2.1039343572480537E-2</c:v>
                </c:pt>
                <c:pt idx="20">
                  <c:v>2.1039343572480537E-2</c:v>
                </c:pt>
                <c:pt idx="21">
                  <c:v>1.0519671786240269E-2</c:v>
                </c:pt>
                <c:pt idx="22">
                  <c:v>0</c:v>
                </c:pt>
                <c:pt idx="23">
                  <c:v>4.2078687144961081E-3</c:v>
                </c:pt>
                <c:pt idx="24">
                  <c:v>1.0519671786240269E-2</c:v>
                </c:pt>
                <c:pt idx="25">
                  <c:v>6.3118030717441613E-3</c:v>
                </c:pt>
                <c:pt idx="26">
                  <c:v>1.0519671786240269E-2</c:v>
                </c:pt>
                <c:pt idx="27">
                  <c:v>1.0519671786240269E-2</c:v>
                </c:pt>
                <c:pt idx="28">
                  <c:v>6.3118030717441613E-3</c:v>
                </c:pt>
                <c:pt idx="29">
                  <c:v>6.3118030717441613E-3</c:v>
                </c:pt>
                <c:pt idx="30">
                  <c:v>8.4157374289922163E-3</c:v>
                </c:pt>
                <c:pt idx="31">
                  <c:v>4.4182686915488593E-3</c:v>
                </c:pt>
                <c:pt idx="32">
                  <c:v>0</c:v>
                </c:pt>
                <c:pt idx="33">
                  <c:v>1.5751598575230218E-3</c:v>
                </c:pt>
                <c:pt idx="34">
                  <c:v>1.4895316863271499E-3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C1-4774-9B7A-819C52DF7577}"/>
            </c:ext>
          </c:extLst>
        </c:ser>
        <c:ser>
          <c:idx val="2"/>
          <c:order val="2"/>
          <c:tx>
            <c:strRef>
              <c:f>'выторг '!$K$2</c:f>
              <c:strCache>
                <c:ptCount val="1"/>
                <c:pt idx="0">
                  <c:v>Доля маржи, %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'!$X$4:$X$40</c:f>
              <c:numCache>
                <c:formatCode>0%</c:formatCode>
                <c:ptCount val="37"/>
                <c:pt idx="0">
                  <c:v>0.12092076846275432</c:v>
                </c:pt>
                <c:pt idx="1">
                  <c:v>0.11685993872077517</c:v>
                </c:pt>
                <c:pt idx="2">
                  <c:v>3.31775350361809E-2</c:v>
                </c:pt>
                <c:pt idx="3">
                  <c:v>0.15804110910093763</c:v>
                </c:pt>
                <c:pt idx="4">
                  <c:v>3.2675945490649214E-2</c:v>
                </c:pt>
                <c:pt idx="5">
                  <c:v>9.6648885701416748E-2</c:v>
                </c:pt>
                <c:pt idx="6">
                  <c:v>5.3613301802129046E-2</c:v>
                </c:pt>
                <c:pt idx="7">
                  <c:v>5.0431905413623537E-2</c:v>
                </c:pt>
                <c:pt idx="8">
                  <c:v>6.7902753500055354E-2</c:v>
                </c:pt>
                <c:pt idx="9">
                  <c:v>0</c:v>
                </c:pt>
                <c:pt idx="10">
                  <c:v>0</c:v>
                </c:pt>
                <c:pt idx="11">
                  <c:v>3.3140504881988879E-2</c:v>
                </c:pt>
                <c:pt idx="12">
                  <c:v>6.2918531082443746E-2</c:v>
                </c:pt>
                <c:pt idx="13">
                  <c:v>4.6831731315104257E-2</c:v>
                </c:pt>
                <c:pt idx="14">
                  <c:v>5.8294580389259269E-2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1.8343415498943555E-2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1.7796114289826623E-2</c:v>
                </c:pt>
                <c:pt idx="27">
                  <c:v>0</c:v>
                </c:pt>
                <c:pt idx="28">
                  <c:v>1.1736731480067531E-2</c:v>
                </c:pt>
                <c:pt idx="29">
                  <c:v>0</c:v>
                </c:pt>
                <c:pt idx="30">
                  <c:v>9.6733494207484529E-3</c:v>
                </c:pt>
                <c:pt idx="31">
                  <c:v>8.322290599695463E-3</c:v>
                </c:pt>
                <c:pt idx="32">
                  <c:v>0</c:v>
                </c:pt>
                <c:pt idx="33">
                  <c:v>2.670607813400339E-3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1-4774-9B7A-819C52DF7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8537216"/>
        <c:axId val="1648530144"/>
      </c:barChart>
      <c:catAx>
        <c:axId val="16485372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48530144"/>
        <c:crosses val="autoZero"/>
        <c:auto val="1"/>
        <c:lblAlgn val="ctr"/>
        <c:lblOffset val="100"/>
        <c:noMultiLvlLbl val="0"/>
      </c:catAx>
      <c:valAx>
        <c:axId val="1648530144"/>
        <c:scaling>
          <c:orientation val="minMax"/>
          <c:max val="0.16000000000000003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8537216"/>
        <c:crosses val="autoZero"/>
        <c:crossBetween val="between"/>
        <c:majorUnit val="2.0000000000000004E-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'выторг '!$D$2</c:f>
              <c:strCache>
                <c:ptCount val="1"/>
                <c:pt idx="0">
                  <c:v>Доля выручки, %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'!$D$4:$D$40</c:f>
              <c:numCache>
                <c:formatCode>0.0%</c:formatCode>
                <c:ptCount val="37"/>
                <c:pt idx="0">
                  <c:v>0.11129276104210606</c:v>
                </c:pt>
                <c:pt idx="1">
                  <c:v>7.6488230087446624E-2</c:v>
                </c:pt>
                <c:pt idx="2">
                  <c:v>7.5256997624471023E-2</c:v>
                </c:pt>
                <c:pt idx="3">
                  <c:v>6.7496136883461094E-2</c:v>
                </c:pt>
                <c:pt idx="4">
                  <c:v>6.432815474379415E-2</c:v>
                </c:pt>
                <c:pt idx="5">
                  <c:v>6.2271959853135661E-2</c:v>
                </c:pt>
                <c:pt idx="6">
                  <c:v>5.6357323260931548E-2</c:v>
                </c:pt>
                <c:pt idx="7">
                  <c:v>4.5270030884571169E-2</c:v>
                </c:pt>
                <c:pt idx="8">
                  <c:v>4.1244008020866439E-2</c:v>
                </c:pt>
                <c:pt idx="9">
                  <c:v>3.2544874033974068E-2</c:v>
                </c:pt>
                <c:pt idx="10">
                  <c:v>3.1637110974640385E-2</c:v>
                </c:pt>
                <c:pt idx="11">
                  <c:v>3.0925430571614149E-2</c:v>
                </c:pt>
                <c:pt idx="12">
                  <c:v>3.0457535498822116E-2</c:v>
                </c:pt>
                <c:pt idx="13">
                  <c:v>3.0377928208195584E-2</c:v>
                </c:pt>
                <c:pt idx="14">
                  <c:v>2.6789375240241844E-2</c:v>
                </c:pt>
                <c:pt idx="15">
                  <c:v>2.2317769557282215E-2</c:v>
                </c:pt>
                <c:pt idx="16">
                  <c:v>2.1994153443683401E-2</c:v>
                </c:pt>
                <c:pt idx="17">
                  <c:v>1.9636647837357784E-2</c:v>
                </c:pt>
                <c:pt idx="18">
                  <c:v>1.6242022123354186E-2</c:v>
                </c:pt>
                <c:pt idx="19">
                  <c:v>1.5288959965368774E-2</c:v>
                </c:pt>
                <c:pt idx="20">
                  <c:v>1.4648097966766591E-2</c:v>
                </c:pt>
                <c:pt idx="21">
                  <c:v>1.4239503881222195E-2</c:v>
                </c:pt>
                <c:pt idx="22">
                  <c:v>1.3502252069822123E-2</c:v>
                </c:pt>
                <c:pt idx="23">
                  <c:v>1.1672353859863899E-2</c:v>
                </c:pt>
                <c:pt idx="24">
                  <c:v>1.0851105799220421E-2</c:v>
                </c:pt>
                <c:pt idx="25">
                  <c:v>1.0180574111299126E-2</c:v>
                </c:pt>
                <c:pt idx="26">
                  <c:v>9.5051598611676832E-3</c:v>
                </c:pt>
                <c:pt idx="27">
                  <c:v>9.1579920005641913E-3</c:v>
                </c:pt>
                <c:pt idx="28">
                  <c:v>7.6349506910919924E-3</c:v>
                </c:pt>
                <c:pt idx="29">
                  <c:v>4.8946006533378307E-3</c:v>
                </c:pt>
                <c:pt idx="30">
                  <c:v>4.4432550121314401E-3</c:v>
                </c:pt>
                <c:pt idx="31">
                  <c:v>4.0803192589649916E-3</c:v>
                </c:pt>
                <c:pt idx="32">
                  <c:v>2.4079628625270737E-3</c:v>
                </c:pt>
                <c:pt idx="33">
                  <c:v>2.1762433979062587E-3</c:v>
                </c:pt>
                <c:pt idx="34">
                  <c:v>1.2300327320197233E-3</c:v>
                </c:pt>
                <c:pt idx="35">
                  <c:v>1.1010102372219794E-3</c:v>
                </c:pt>
                <c:pt idx="36">
                  <c:v>5.7175749554366804E-5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1-4774-9B7A-819C52DF7577}"/>
            </c:ext>
          </c:extLst>
        </c:ser>
        <c:ser>
          <c:idx val="1"/>
          <c:order val="1"/>
          <c:tx>
            <c:strRef>
              <c:f>'выторг '!$H$2</c:f>
              <c:strCache>
                <c:ptCount val="1"/>
                <c:pt idx="0">
                  <c:v>Доля площади, %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'!$H$4:$H$40</c:f>
              <c:numCache>
                <c:formatCode>0.0%</c:formatCode>
                <c:ptCount val="37"/>
                <c:pt idx="0">
                  <c:v>6.2829574778413527E-2</c:v>
                </c:pt>
                <c:pt idx="1">
                  <c:v>0.1601032200157074</c:v>
                </c:pt>
                <c:pt idx="2">
                  <c:v>1.7278133064063724E-2</c:v>
                </c:pt>
                <c:pt idx="3">
                  <c:v>2.473914506900033E-2</c:v>
                </c:pt>
                <c:pt idx="4">
                  <c:v>0.13687871648154376</c:v>
                </c:pt>
                <c:pt idx="5">
                  <c:v>2.2214742510939071E-2</c:v>
                </c:pt>
                <c:pt idx="6">
                  <c:v>5.6097834623583514E-3</c:v>
                </c:pt>
                <c:pt idx="7">
                  <c:v>1.2622012790306291E-2</c:v>
                </c:pt>
                <c:pt idx="8">
                  <c:v>7.573207674183775E-3</c:v>
                </c:pt>
                <c:pt idx="9">
                  <c:v>2.0419611802984398E-2</c:v>
                </c:pt>
                <c:pt idx="10">
                  <c:v>5.4919780096488263E-2</c:v>
                </c:pt>
                <c:pt idx="11">
                  <c:v>6.7317401548300229E-3</c:v>
                </c:pt>
                <c:pt idx="12">
                  <c:v>2.6926960619320086E-3</c:v>
                </c:pt>
                <c:pt idx="13">
                  <c:v>1.0097610232245032E-2</c:v>
                </c:pt>
                <c:pt idx="14">
                  <c:v>8.9756535397733639E-4</c:v>
                </c:pt>
                <c:pt idx="15">
                  <c:v>1.9970829125995734E-2</c:v>
                </c:pt>
                <c:pt idx="16">
                  <c:v>9.4693144844608973E-2</c:v>
                </c:pt>
                <c:pt idx="17">
                  <c:v>1.6717154717827889E-2</c:v>
                </c:pt>
                <c:pt idx="18">
                  <c:v>6.05856613934702E-2</c:v>
                </c:pt>
                <c:pt idx="19">
                  <c:v>8.9756535397733633E-3</c:v>
                </c:pt>
                <c:pt idx="20">
                  <c:v>2.6926960619320085E-2</c:v>
                </c:pt>
                <c:pt idx="21">
                  <c:v>4.0390440928980125E-3</c:v>
                </c:pt>
                <c:pt idx="22">
                  <c:v>0</c:v>
                </c:pt>
                <c:pt idx="23">
                  <c:v>1.3463480309660042E-2</c:v>
                </c:pt>
                <c:pt idx="24">
                  <c:v>3.9380679905755625E-2</c:v>
                </c:pt>
                <c:pt idx="25">
                  <c:v>2.4234264557388079E-2</c:v>
                </c:pt>
                <c:pt idx="26">
                  <c:v>6.2829574778413546E-3</c:v>
                </c:pt>
                <c:pt idx="27">
                  <c:v>2.558061258835408E-2</c:v>
                </c:pt>
                <c:pt idx="28">
                  <c:v>2.4683047234376747E-2</c:v>
                </c:pt>
                <c:pt idx="29">
                  <c:v>1.0097610232245032E-2</c:v>
                </c:pt>
                <c:pt idx="30">
                  <c:v>2.6926960619320086E-3</c:v>
                </c:pt>
                <c:pt idx="31">
                  <c:v>2.0195220464490063E-3</c:v>
                </c:pt>
                <c:pt idx="32">
                  <c:v>4.0390440928980149E-2</c:v>
                </c:pt>
                <c:pt idx="33">
                  <c:v>1.3463480309660042E-2</c:v>
                </c:pt>
                <c:pt idx="34">
                  <c:v>2.0195220464490064E-2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C1-4774-9B7A-819C52DF7577}"/>
            </c:ext>
          </c:extLst>
        </c:ser>
        <c:ser>
          <c:idx val="2"/>
          <c:order val="2"/>
          <c:tx>
            <c:strRef>
              <c:f>'выторг '!$K$2</c:f>
              <c:strCache>
                <c:ptCount val="1"/>
                <c:pt idx="0">
                  <c:v>Доля маржи, %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'!$K$4:$K$40</c:f>
              <c:numCache>
                <c:formatCode>0.0%</c:formatCode>
                <c:ptCount val="37"/>
                <c:pt idx="0">
                  <c:v>0.10931568487151139</c:v>
                </c:pt>
                <c:pt idx="1">
                  <c:v>0.10402538397885842</c:v>
                </c:pt>
                <c:pt idx="2">
                  <c:v>2.1120023979124162E-2</c:v>
                </c:pt>
                <c:pt idx="3">
                  <c:v>8.2082114036637177E-2</c:v>
                </c:pt>
                <c:pt idx="4">
                  <c:v>3.4464757111991887E-2</c:v>
                </c:pt>
                <c:pt idx="5">
                  <c:v>5.3323961650024766E-2</c:v>
                </c:pt>
                <c:pt idx="6">
                  <c:v>6.6427386637983338E-2</c:v>
                </c:pt>
                <c:pt idx="7">
                  <c:v>3.0693224299294608E-2</c:v>
                </c:pt>
                <c:pt idx="8">
                  <c:v>5.6092600996161618E-2</c:v>
                </c:pt>
                <c:pt idx="9">
                  <c:v>4.4261620566421821E-2</c:v>
                </c:pt>
                <c:pt idx="10">
                  <c:v>4.3027046296615204E-2</c:v>
                </c:pt>
                <c:pt idx="11">
                  <c:v>2.3772561916130253E-2</c:v>
                </c:pt>
                <c:pt idx="12">
                  <c:v>3.1152685949846857E-2</c:v>
                </c:pt>
                <c:pt idx="13">
                  <c:v>2.8584566117649781E-2</c:v>
                </c:pt>
                <c:pt idx="14">
                  <c:v>3.643403753406043E-2</c:v>
                </c:pt>
                <c:pt idx="15">
                  <c:v>3.0352572481984866E-2</c:v>
                </c:pt>
                <c:pt idx="16">
                  <c:v>2.9912448682017544E-2</c:v>
                </c:pt>
                <c:pt idx="17">
                  <c:v>1.8477397622018381E-2</c:v>
                </c:pt>
                <c:pt idx="18">
                  <c:v>1.5953488398414015E-2</c:v>
                </c:pt>
                <c:pt idx="19">
                  <c:v>1.4386375660808873E-2</c:v>
                </c:pt>
                <c:pt idx="20">
                  <c:v>1.9921679633725951E-2</c:v>
                </c:pt>
                <c:pt idx="21">
                  <c:v>1.2801243823926733E-2</c:v>
                </c:pt>
                <c:pt idx="22">
                  <c:v>5.8943952808173921E-3</c:v>
                </c:pt>
                <c:pt idx="23">
                  <c:v>1.049338860438199E-2</c:v>
                </c:pt>
                <c:pt idx="24">
                  <c:v>1.2790007733993353E-2</c:v>
                </c:pt>
                <c:pt idx="25">
                  <c:v>7.8258677059376211E-3</c:v>
                </c:pt>
                <c:pt idx="26">
                  <c:v>1.0842159587676899E-2</c:v>
                </c:pt>
                <c:pt idx="27">
                  <c:v>1.2455035673395147E-2</c:v>
                </c:pt>
                <c:pt idx="28">
                  <c:v>7.1842211008858745E-3</c:v>
                </c:pt>
                <c:pt idx="29">
                  <c:v>6.656745904625185E-3</c:v>
                </c:pt>
                <c:pt idx="30">
                  <c:v>6.0429076241472505E-3</c:v>
                </c:pt>
                <c:pt idx="31">
                  <c:v>4.9620799972378664E-3</c:v>
                </c:pt>
                <c:pt idx="32">
                  <c:v>3.2748732856654329E-3</c:v>
                </c:pt>
                <c:pt idx="33">
                  <c:v>1.7690343813669348E-3</c:v>
                </c:pt>
                <c:pt idx="34">
                  <c:v>1.672866885645405E-3</c:v>
                </c:pt>
                <c:pt idx="35">
                  <c:v>1.4973939462415114E-3</c:v>
                </c:pt>
                <c:pt idx="36">
                  <c:v>5.6160042774147191E-5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1-4774-9B7A-819C52DF7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8537216"/>
        <c:axId val="1648530144"/>
      </c:barChart>
      <c:dateAx>
        <c:axId val="16485372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8530144"/>
        <c:crosses val="autoZero"/>
        <c:auto val="0"/>
        <c:lblOffset val="100"/>
        <c:baseTimeUnit val="days"/>
      </c:dateAx>
      <c:valAx>
        <c:axId val="1648530144"/>
        <c:scaling>
          <c:orientation val="maxMin"/>
          <c:max val="0.16000000000000003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8537216"/>
        <c:crosses val="autoZero"/>
        <c:crossBetween val="between"/>
        <c:majorUnit val="2.0000000000000004E-2"/>
        <c:minorUnit val="2.0000000000000004E-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2400">
                <a:solidFill>
                  <a:sysClr val="windowText" lastClr="000000"/>
                </a:solidFill>
              </a:rPr>
              <a:t>Сравнение</a:t>
            </a:r>
            <a:r>
              <a:rPr lang="ru-RU" sz="2400" baseline="0">
                <a:solidFill>
                  <a:sysClr val="windowText" lastClr="000000"/>
                </a:solidFill>
              </a:rPr>
              <a:t> групп товаров по долям в выручке, марже и занимаемой площади.</a:t>
            </a:r>
            <a:endParaRPr lang="ru-RU" sz="24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'выторг '!$D$2</c:f>
              <c:strCache>
                <c:ptCount val="1"/>
                <c:pt idx="0">
                  <c:v>Доля выручки, %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0.28443308806871054"/>
                  <c:y val="1.12640720522184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D-497F-9B4E-14B615C72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'!$D$4:$D$40</c:f>
              <c:numCache>
                <c:formatCode>0.0%</c:formatCode>
                <c:ptCount val="37"/>
                <c:pt idx="0">
                  <c:v>0.11129276104210606</c:v>
                </c:pt>
                <c:pt idx="1">
                  <c:v>7.6488230087446624E-2</c:v>
                </c:pt>
                <c:pt idx="2">
                  <c:v>7.5256997624471023E-2</c:v>
                </c:pt>
                <c:pt idx="3">
                  <c:v>6.7496136883461094E-2</c:v>
                </c:pt>
                <c:pt idx="4">
                  <c:v>6.432815474379415E-2</c:v>
                </c:pt>
                <c:pt idx="5">
                  <c:v>6.2271959853135661E-2</c:v>
                </c:pt>
                <c:pt idx="6">
                  <c:v>5.6357323260931548E-2</c:v>
                </c:pt>
                <c:pt idx="7">
                  <c:v>4.5270030884571169E-2</c:v>
                </c:pt>
                <c:pt idx="8">
                  <c:v>4.1244008020866439E-2</c:v>
                </c:pt>
                <c:pt idx="9">
                  <c:v>3.2544874033974068E-2</c:v>
                </c:pt>
                <c:pt idx="10">
                  <c:v>3.1637110974640385E-2</c:v>
                </c:pt>
                <c:pt idx="11">
                  <c:v>3.0925430571614149E-2</c:v>
                </c:pt>
                <c:pt idx="12">
                  <c:v>3.0457535498822116E-2</c:v>
                </c:pt>
                <c:pt idx="13">
                  <c:v>3.0377928208195584E-2</c:v>
                </c:pt>
                <c:pt idx="14">
                  <c:v>2.6789375240241844E-2</c:v>
                </c:pt>
                <c:pt idx="15">
                  <c:v>2.2317769557282215E-2</c:v>
                </c:pt>
                <c:pt idx="16">
                  <c:v>2.1994153443683401E-2</c:v>
                </c:pt>
                <c:pt idx="17">
                  <c:v>1.9636647837357784E-2</c:v>
                </c:pt>
                <c:pt idx="18">
                  <c:v>1.6242022123354186E-2</c:v>
                </c:pt>
                <c:pt idx="19">
                  <c:v>1.5288959965368774E-2</c:v>
                </c:pt>
                <c:pt idx="20">
                  <c:v>1.4648097966766591E-2</c:v>
                </c:pt>
                <c:pt idx="21">
                  <c:v>1.4239503881222195E-2</c:v>
                </c:pt>
                <c:pt idx="22">
                  <c:v>1.3502252069822123E-2</c:v>
                </c:pt>
                <c:pt idx="23">
                  <c:v>1.1672353859863899E-2</c:v>
                </c:pt>
                <c:pt idx="24">
                  <c:v>1.0851105799220421E-2</c:v>
                </c:pt>
                <c:pt idx="25">
                  <c:v>1.0180574111299126E-2</c:v>
                </c:pt>
                <c:pt idx="26">
                  <c:v>9.5051598611676832E-3</c:v>
                </c:pt>
                <c:pt idx="27">
                  <c:v>9.1579920005641913E-3</c:v>
                </c:pt>
                <c:pt idx="28">
                  <c:v>7.6349506910919924E-3</c:v>
                </c:pt>
                <c:pt idx="29">
                  <c:v>4.8946006533378307E-3</c:v>
                </c:pt>
                <c:pt idx="30">
                  <c:v>4.4432550121314401E-3</c:v>
                </c:pt>
                <c:pt idx="31">
                  <c:v>4.0803192589649916E-3</c:v>
                </c:pt>
                <c:pt idx="32">
                  <c:v>2.4079628625270737E-3</c:v>
                </c:pt>
                <c:pt idx="33">
                  <c:v>2.1762433979062587E-3</c:v>
                </c:pt>
                <c:pt idx="34">
                  <c:v>1.2300327320197233E-3</c:v>
                </c:pt>
                <c:pt idx="35">
                  <c:v>1.1010102372219794E-3</c:v>
                </c:pt>
                <c:pt idx="36">
                  <c:v>5.7175749554366804E-5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1-4774-9B7A-819C52DF7577}"/>
            </c:ext>
          </c:extLst>
        </c:ser>
        <c:ser>
          <c:idx val="1"/>
          <c:order val="1"/>
          <c:tx>
            <c:strRef>
              <c:f>'выторг '!$H$2</c:f>
              <c:strCache>
                <c:ptCount val="1"/>
                <c:pt idx="0">
                  <c:v>Доля площади, %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1.5919762391905283E-2"/>
                  <c:y val="-1.50187627362914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D-497F-9B4E-14B615C72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'!$H$4:$H$40</c:f>
              <c:numCache>
                <c:formatCode>0.0%</c:formatCode>
                <c:ptCount val="37"/>
                <c:pt idx="0">
                  <c:v>6.2829574778413527E-2</c:v>
                </c:pt>
                <c:pt idx="1">
                  <c:v>0.1601032200157074</c:v>
                </c:pt>
                <c:pt idx="2">
                  <c:v>1.7278133064063724E-2</c:v>
                </c:pt>
                <c:pt idx="3">
                  <c:v>2.473914506900033E-2</c:v>
                </c:pt>
                <c:pt idx="4">
                  <c:v>0.13687871648154376</c:v>
                </c:pt>
                <c:pt idx="5">
                  <c:v>2.2214742510939071E-2</c:v>
                </c:pt>
                <c:pt idx="6">
                  <c:v>5.6097834623583514E-3</c:v>
                </c:pt>
                <c:pt idx="7">
                  <c:v>1.2622012790306291E-2</c:v>
                </c:pt>
                <c:pt idx="8">
                  <c:v>7.573207674183775E-3</c:v>
                </c:pt>
                <c:pt idx="9">
                  <c:v>2.0419611802984398E-2</c:v>
                </c:pt>
                <c:pt idx="10">
                  <c:v>5.4919780096488263E-2</c:v>
                </c:pt>
                <c:pt idx="11">
                  <c:v>6.7317401548300229E-3</c:v>
                </c:pt>
                <c:pt idx="12">
                  <c:v>2.6926960619320086E-3</c:v>
                </c:pt>
                <c:pt idx="13">
                  <c:v>1.0097610232245032E-2</c:v>
                </c:pt>
                <c:pt idx="14">
                  <c:v>8.9756535397733639E-4</c:v>
                </c:pt>
                <c:pt idx="15">
                  <c:v>1.9970829125995734E-2</c:v>
                </c:pt>
                <c:pt idx="16">
                  <c:v>9.4693144844608973E-2</c:v>
                </c:pt>
                <c:pt idx="17">
                  <c:v>1.6717154717827889E-2</c:v>
                </c:pt>
                <c:pt idx="18">
                  <c:v>6.05856613934702E-2</c:v>
                </c:pt>
                <c:pt idx="19">
                  <c:v>8.9756535397733633E-3</c:v>
                </c:pt>
                <c:pt idx="20">
                  <c:v>2.6926960619320085E-2</c:v>
                </c:pt>
                <c:pt idx="21">
                  <c:v>4.0390440928980125E-3</c:v>
                </c:pt>
                <c:pt idx="22">
                  <c:v>0</c:v>
                </c:pt>
                <c:pt idx="23">
                  <c:v>1.3463480309660042E-2</c:v>
                </c:pt>
                <c:pt idx="24">
                  <c:v>3.9380679905755625E-2</c:v>
                </c:pt>
                <c:pt idx="25">
                  <c:v>2.4234264557388079E-2</c:v>
                </c:pt>
                <c:pt idx="26">
                  <c:v>6.2829574778413546E-3</c:v>
                </c:pt>
                <c:pt idx="27">
                  <c:v>2.558061258835408E-2</c:v>
                </c:pt>
                <c:pt idx="28">
                  <c:v>2.4683047234376747E-2</c:v>
                </c:pt>
                <c:pt idx="29">
                  <c:v>1.0097610232245032E-2</c:v>
                </c:pt>
                <c:pt idx="30">
                  <c:v>2.6926960619320086E-3</c:v>
                </c:pt>
                <c:pt idx="31">
                  <c:v>2.0195220464490063E-3</c:v>
                </c:pt>
                <c:pt idx="32">
                  <c:v>4.0390440928980149E-2</c:v>
                </c:pt>
                <c:pt idx="33">
                  <c:v>1.3463480309660042E-2</c:v>
                </c:pt>
                <c:pt idx="34">
                  <c:v>2.0195220464490064E-2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C1-4774-9B7A-819C52DF7577}"/>
            </c:ext>
          </c:extLst>
        </c:ser>
        <c:ser>
          <c:idx val="2"/>
          <c:order val="2"/>
          <c:tx>
            <c:strRef>
              <c:f>'выторг '!$K$2</c:f>
              <c:strCache>
                <c:ptCount val="1"/>
                <c:pt idx="0">
                  <c:v>Доля маржи, %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0.13690995657038671"/>
                  <c:y val="-1.3141417394255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D-497F-9B4E-14B615C72E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'выторг '!$B$4:$B$40</c:f>
              <c:strCache>
                <c:ptCount val="37"/>
                <c:pt idx="0">
                  <c:v>МОЛОЧНАЯ ПРОДУКЦИЯ</c:v>
                </c:pt>
                <c:pt idx="1">
                  <c:v>ВОДА СОКИ КВАСЫ</c:v>
                </c:pt>
                <c:pt idx="2">
                  <c:v>Хлеб госконтракт</c:v>
                </c:pt>
                <c:pt idx="3">
                  <c:v>ТОРТЫ</c:v>
                </c:pt>
                <c:pt idx="4">
                  <c:v>КОНДИТЕРСКИЕ ИЗДЕЛИЯ ФТС</c:v>
                </c:pt>
                <c:pt idx="5">
                  <c:v>ЗДОРОВОЕ ПИТАНИЕ</c:v>
                </c:pt>
                <c:pt idx="6">
                  <c:v>КОЛБАСЫ, МЯСНЫЕ ДЕЛИКАТЕСЫ</c:v>
                </c:pt>
                <c:pt idx="7">
                  <c:v>САХАРИСТЫЕ</c:v>
                </c:pt>
                <c:pt idx="8">
                  <c:v>ПИРОЖНЫЕ</c:v>
                </c:pt>
                <c:pt idx="9">
                  <c:v>ЗАМОРОЗКИ</c:v>
                </c:pt>
                <c:pt idx="10">
                  <c:v>ЧИПСЫ СУХАРИКИ</c:v>
                </c:pt>
                <c:pt idx="11">
                  <c:v>БАТОНЫ</c:v>
                </c:pt>
                <c:pt idx="12">
                  <c:v>СДОБНЫЕ ИЗДЕЛИЯ</c:v>
                </c:pt>
                <c:pt idx="13">
                  <c:v>Продукция РОНДО</c:v>
                </c:pt>
                <c:pt idx="14">
                  <c:v>КЕКСЫ</c:v>
                </c:pt>
                <c:pt idx="15">
                  <c:v>ЖИРОВАЯ ПРОДУКЦИЯ</c:v>
                </c:pt>
                <c:pt idx="16">
                  <c:v>КОНСЕРВАЦИЯ</c:v>
                </c:pt>
                <c:pt idx="17">
                  <c:v>ПЕЧЕНЬЕ</c:v>
                </c:pt>
                <c:pt idx="18">
                  <c:v>БАКАЛЕЯ</c:v>
                </c:pt>
                <c:pt idx="19">
                  <c:v>ПРЯНИКИ</c:v>
                </c:pt>
                <c:pt idx="20">
                  <c:v>ЧАЙ КОФЕ</c:v>
                </c:pt>
                <c:pt idx="21">
                  <c:v>Тесто</c:v>
                </c:pt>
                <c:pt idx="22">
                  <c:v>табачные изделия ЧЗ</c:v>
                </c:pt>
                <c:pt idx="23">
                  <c:v>БАРАНОЧНЫЕ ИЗДЕЛИЯ</c:v>
                </c:pt>
                <c:pt idx="24">
                  <c:v>ГОВЯДИНА, СВИНИНА, КУРИЦА</c:v>
                </c:pt>
                <c:pt idx="25">
                  <c:v>ЯЙЦО</c:v>
                </c:pt>
                <c:pt idx="26">
                  <c:v>СЭНДВИЧ-МЕНЮ</c:v>
                </c:pt>
                <c:pt idx="27">
                  <c:v>ПРОДУКЦИЯ БЫСТРОГО ПРИГОТОВЛЕНИЯ</c:v>
                </c:pt>
                <c:pt idx="28">
                  <c:v>СУХАРНЫЕ ИЗДЕЛИЯ</c:v>
                </c:pt>
                <c:pt idx="29">
                  <c:v>БЫТОВАЯ ХИМИЯ, ХОЗТОВАРЫ</c:v>
                </c:pt>
                <c:pt idx="30">
                  <c:v>ПИРОГИ</c:v>
                </c:pt>
                <c:pt idx="31">
                  <c:v>РУЛЕТЫ</c:v>
                </c:pt>
                <c:pt idx="32">
                  <c:v>ПРИПРАВЫ СУХИЕ СМЕСИ СУПЫ</c:v>
                </c:pt>
                <c:pt idx="33">
                  <c:v>Мука ЯХК</c:v>
                </c:pt>
                <c:pt idx="34">
                  <c:v>ПРОЧЕЕ</c:v>
                </c:pt>
                <c:pt idx="35">
                  <c:v>ИП готовой продукции</c:v>
                </c:pt>
                <c:pt idx="36">
                  <c:v>Макаронные изделия 2,0 кг (Новая фасовка)</c:v>
                </c:pt>
              </c:strCache>
            </c:strRef>
          </c:cat>
          <c:val>
            <c:numRef>
              <c:f>'выторг '!$K$4:$K$40</c:f>
              <c:numCache>
                <c:formatCode>0.0%</c:formatCode>
                <c:ptCount val="37"/>
                <c:pt idx="0">
                  <c:v>0.10931568487151139</c:v>
                </c:pt>
                <c:pt idx="1">
                  <c:v>0.10402538397885842</c:v>
                </c:pt>
                <c:pt idx="2">
                  <c:v>2.1120023979124162E-2</c:v>
                </c:pt>
                <c:pt idx="3">
                  <c:v>8.2082114036637177E-2</c:v>
                </c:pt>
                <c:pt idx="4">
                  <c:v>3.4464757111991887E-2</c:v>
                </c:pt>
                <c:pt idx="5">
                  <c:v>5.3323961650024766E-2</c:v>
                </c:pt>
                <c:pt idx="6">
                  <c:v>6.6427386637983338E-2</c:v>
                </c:pt>
                <c:pt idx="7">
                  <c:v>3.0693224299294608E-2</c:v>
                </c:pt>
                <c:pt idx="8">
                  <c:v>5.6092600996161618E-2</c:v>
                </c:pt>
                <c:pt idx="9">
                  <c:v>4.4261620566421821E-2</c:v>
                </c:pt>
                <c:pt idx="10">
                  <c:v>4.3027046296615204E-2</c:v>
                </c:pt>
                <c:pt idx="11">
                  <c:v>2.3772561916130253E-2</c:v>
                </c:pt>
                <c:pt idx="12">
                  <c:v>3.1152685949846857E-2</c:v>
                </c:pt>
                <c:pt idx="13">
                  <c:v>2.8584566117649781E-2</c:v>
                </c:pt>
                <c:pt idx="14">
                  <c:v>3.643403753406043E-2</c:v>
                </c:pt>
                <c:pt idx="15">
                  <c:v>3.0352572481984866E-2</c:v>
                </c:pt>
                <c:pt idx="16">
                  <c:v>2.9912448682017544E-2</c:v>
                </c:pt>
                <c:pt idx="17">
                  <c:v>1.8477397622018381E-2</c:v>
                </c:pt>
                <c:pt idx="18">
                  <c:v>1.5953488398414015E-2</c:v>
                </c:pt>
                <c:pt idx="19">
                  <c:v>1.4386375660808873E-2</c:v>
                </c:pt>
                <c:pt idx="20">
                  <c:v>1.9921679633725951E-2</c:v>
                </c:pt>
                <c:pt idx="21">
                  <c:v>1.2801243823926733E-2</c:v>
                </c:pt>
                <c:pt idx="22">
                  <c:v>5.8943952808173921E-3</c:v>
                </c:pt>
                <c:pt idx="23">
                  <c:v>1.049338860438199E-2</c:v>
                </c:pt>
                <c:pt idx="24">
                  <c:v>1.2790007733993353E-2</c:v>
                </c:pt>
                <c:pt idx="25">
                  <c:v>7.8258677059376211E-3</c:v>
                </c:pt>
                <c:pt idx="26">
                  <c:v>1.0842159587676899E-2</c:v>
                </c:pt>
                <c:pt idx="27">
                  <c:v>1.2455035673395147E-2</c:v>
                </c:pt>
                <c:pt idx="28">
                  <c:v>7.1842211008858745E-3</c:v>
                </c:pt>
                <c:pt idx="29">
                  <c:v>6.656745904625185E-3</c:v>
                </c:pt>
                <c:pt idx="30">
                  <c:v>6.0429076241472505E-3</c:v>
                </c:pt>
                <c:pt idx="31">
                  <c:v>4.9620799972378664E-3</c:v>
                </c:pt>
                <c:pt idx="32">
                  <c:v>3.2748732856654329E-3</c:v>
                </c:pt>
                <c:pt idx="33">
                  <c:v>1.7690343813669348E-3</c:v>
                </c:pt>
                <c:pt idx="34">
                  <c:v>1.672866885645405E-3</c:v>
                </c:pt>
                <c:pt idx="35">
                  <c:v>1.4973939462415114E-3</c:v>
                </c:pt>
                <c:pt idx="36">
                  <c:v>5.6160042774147191E-5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1-4774-9B7A-819C52DF7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8537216"/>
        <c:axId val="1648530144"/>
      </c:barChart>
      <c:dateAx>
        <c:axId val="164853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8530144"/>
        <c:crosses val="autoZero"/>
        <c:auto val="0"/>
        <c:lblOffset val="100"/>
        <c:baseTimeUnit val="days"/>
      </c:dateAx>
      <c:valAx>
        <c:axId val="1648530144"/>
        <c:scaling>
          <c:orientation val="minMax"/>
          <c:max val="0.16000000000000003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8537216"/>
        <c:crosses val="autoZero"/>
        <c:crossBetween val="between"/>
        <c:majorUnit val="2.0000000000000004E-2"/>
        <c:minorUnit val="2.0000000000000004E-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96623</xdr:colOff>
      <xdr:row>3</xdr:row>
      <xdr:rowOff>369794</xdr:rowOff>
    </xdr:from>
    <xdr:to>
      <xdr:col>54</xdr:col>
      <xdr:colOff>325235</xdr:colOff>
      <xdr:row>46</xdr:row>
      <xdr:rowOff>20507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744FC9A-1931-A776-5FE7-AE7E21E51A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210501</xdr:colOff>
      <xdr:row>3</xdr:row>
      <xdr:rowOff>375025</xdr:rowOff>
    </xdr:from>
    <xdr:to>
      <xdr:col>45</xdr:col>
      <xdr:colOff>73341</xdr:colOff>
      <xdr:row>38</xdr:row>
      <xdr:rowOff>187816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D351B910-2365-524B-7DD7-1DB401666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278995</xdr:colOff>
      <xdr:row>4</xdr:row>
      <xdr:rowOff>159671</xdr:rowOff>
    </xdr:from>
    <xdr:to>
      <xdr:col>40</xdr:col>
      <xdr:colOff>294409</xdr:colOff>
      <xdr:row>5</xdr:row>
      <xdr:rowOff>361775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10610FA-7284-BEF0-2AE3-5C89371F901E}"/>
            </a:ext>
          </a:extLst>
        </xdr:cNvPr>
        <xdr:cNvSpPr txBox="1"/>
      </xdr:nvSpPr>
      <xdr:spPr>
        <a:xfrm>
          <a:off x="23727813" y="1856853"/>
          <a:ext cx="3046096" cy="5831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2400"/>
            <a:t>Исходное состояние</a:t>
          </a:r>
        </a:p>
      </xdr:txBody>
    </xdr:sp>
    <xdr:clientData/>
  </xdr:twoCellAnchor>
  <xdr:twoCellAnchor>
    <xdr:from>
      <xdr:col>47</xdr:col>
      <xdr:colOff>562840</xdr:colOff>
      <xdr:row>4</xdr:row>
      <xdr:rowOff>169197</xdr:rowOff>
    </xdr:from>
    <xdr:to>
      <xdr:col>53</xdr:col>
      <xdr:colOff>372340</xdr:colOff>
      <xdr:row>5</xdr:row>
      <xdr:rowOff>347383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FFC852-B682-9525-A106-B45BDADE9194}"/>
            </a:ext>
          </a:extLst>
        </xdr:cNvPr>
        <xdr:cNvSpPr txBox="1"/>
      </xdr:nvSpPr>
      <xdr:spPr>
        <a:xfrm>
          <a:off x="34897664" y="1872491"/>
          <a:ext cx="3440205" cy="5591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2400"/>
            <a:t>Результаты изменений</a:t>
          </a:r>
        </a:p>
      </xdr:txBody>
    </xdr:sp>
    <xdr:clientData/>
  </xdr:twoCellAnchor>
  <xdr:twoCellAnchor>
    <xdr:from>
      <xdr:col>0</xdr:col>
      <xdr:colOff>0</xdr:colOff>
      <xdr:row>43</xdr:row>
      <xdr:rowOff>149283</xdr:rowOff>
    </xdr:from>
    <xdr:to>
      <xdr:col>13</xdr:col>
      <xdr:colOff>669609</xdr:colOff>
      <xdr:row>122</xdr:row>
      <xdr:rowOff>134476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CBB25392-0CAE-3E1A-BF22-6B3176444C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Y40"/>
  <sheetViews>
    <sheetView showGridLines="0" tabSelected="1" zoomScale="25" zoomScaleNormal="25" workbookViewId="0">
      <selection activeCell="BW51" sqref="BW51"/>
    </sheetView>
  </sheetViews>
  <sheetFormatPr defaultColWidth="8.77734375" defaultRowHeight="13.2" x14ac:dyDescent="0.3"/>
  <cols>
    <col min="1" max="1" width="3" style="30" bestFit="1" customWidth="1"/>
    <col min="2" max="2" width="31.44140625" style="30" customWidth="1"/>
    <col min="3" max="3" width="13.33203125" style="30" bestFit="1" customWidth="1"/>
    <col min="4" max="4" width="14.5546875" style="30" bestFit="1" customWidth="1"/>
    <col min="5" max="5" width="9.6640625" style="36" bestFit="1" customWidth="1"/>
    <col min="6" max="6" width="13.33203125" style="36" bestFit="1" customWidth="1"/>
    <col min="7" max="7" width="10.21875" style="36" bestFit="1" customWidth="1"/>
    <col min="8" max="8" width="11.44140625" style="30" bestFit="1" customWidth="1"/>
    <col min="9" max="9" width="11.109375" style="30" bestFit="1" customWidth="1"/>
    <col min="10" max="10" width="10.21875" style="30" bestFit="1" customWidth="1"/>
    <col min="11" max="11" width="9.33203125" style="30" bestFit="1" customWidth="1"/>
    <col min="12" max="12" width="13.33203125" style="30" bestFit="1" customWidth="1"/>
    <col min="13" max="13" width="14.109375" style="30" bestFit="1" customWidth="1"/>
    <col min="14" max="15" width="14.109375" style="30" customWidth="1"/>
    <col min="16" max="16" width="14" style="37" bestFit="1" customWidth="1"/>
    <col min="17" max="17" width="11.33203125" style="30" bestFit="1" customWidth="1"/>
    <col min="18" max="18" width="9.6640625" style="30" bestFit="1" customWidth="1"/>
    <col min="19" max="19" width="13.33203125" style="30" customWidth="1"/>
    <col min="20" max="20" width="10.21875" style="30" bestFit="1" customWidth="1"/>
    <col min="21" max="21" width="11.44140625" style="30" bestFit="1" customWidth="1"/>
    <col min="22" max="22" width="9" style="30" bestFit="1" customWidth="1"/>
    <col min="23" max="23" width="10.21875" style="30" bestFit="1" customWidth="1"/>
    <col min="24" max="24" width="9.33203125" style="36" bestFit="1" customWidth="1"/>
    <col min="25" max="25" width="13.33203125" style="30" bestFit="1" customWidth="1"/>
    <col min="26" max="16384" width="8.77734375" style="30"/>
  </cols>
  <sheetData>
    <row r="1" spans="1:25" s="29" customFormat="1" ht="41.4" customHeight="1" thickBot="1" x14ac:dyDescent="0.35">
      <c r="A1" s="27"/>
      <c r="B1" s="28"/>
      <c r="C1" s="49" t="s">
        <v>60</v>
      </c>
      <c r="D1" s="50"/>
      <c r="E1" s="50"/>
      <c r="F1" s="50"/>
      <c r="G1" s="51"/>
      <c r="H1" s="51"/>
      <c r="I1" s="50"/>
      <c r="J1" s="50"/>
      <c r="K1" s="50"/>
      <c r="L1" s="52"/>
      <c r="M1" s="55" t="s">
        <v>61</v>
      </c>
      <c r="N1" s="56"/>
      <c r="O1" s="57"/>
      <c r="P1" s="49" t="s">
        <v>62</v>
      </c>
      <c r="Q1" s="50"/>
      <c r="R1" s="50"/>
      <c r="S1" s="50"/>
      <c r="T1" s="50"/>
      <c r="U1" s="50"/>
      <c r="V1" s="50"/>
      <c r="W1" s="50"/>
      <c r="X1" s="50"/>
      <c r="Y1" s="52"/>
    </row>
    <row r="2" spans="1:25" ht="37.200000000000003" customHeight="1" x14ac:dyDescent="0.3">
      <c r="A2" s="19" t="s">
        <v>1</v>
      </c>
      <c r="B2" s="20" t="s">
        <v>2</v>
      </c>
      <c r="C2" s="114" t="s">
        <v>40</v>
      </c>
      <c r="D2" s="106" t="s">
        <v>41</v>
      </c>
      <c r="E2" s="110" t="s">
        <v>42</v>
      </c>
      <c r="F2" s="112" t="s">
        <v>48</v>
      </c>
      <c r="G2" s="58" t="s">
        <v>43</v>
      </c>
      <c r="H2" s="58" t="s">
        <v>47</v>
      </c>
      <c r="I2" s="115" t="s">
        <v>45</v>
      </c>
      <c r="J2" s="106" t="s">
        <v>44</v>
      </c>
      <c r="K2" s="106" t="s">
        <v>46</v>
      </c>
      <c r="L2" s="107" t="s">
        <v>49</v>
      </c>
      <c r="M2" s="65" t="s">
        <v>56</v>
      </c>
      <c r="N2" s="66" t="s">
        <v>58</v>
      </c>
      <c r="O2" s="67" t="s">
        <v>47</v>
      </c>
      <c r="P2" s="78" t="s">
        <v>57</v>
      </c>
      <c r="Q2" s="89" t="s">
        <v>41</v>
      </c>
      <c r="R2" s="90" t="s">
        <v>42</v>
      </c>
      <c r="S2" s="90" t="s">
        <v>48</v>
      </c>
      <c r="T2" s="17" t="s">
        <v>43</v>
      </c>
      <c r="U2" s="89" t="s">
        <v>47</v>
      </c>
      <c r="V2" s="90" t="s">
        <v>45</v>
      </c>
      <c r="W2" s="89" t="s">
        <v>44</v>
      </c>
      <c r="X2" s="90" t="s">
        <v>46</v>
      </c>
      <c r="Y2" s="92" t="s">
        <v>49</v>
      </c>
    </row>
    <row r="3" spans="1:25" s="33" customFormat="1" ht="25.05" customHeight="1" x14ac:dyDescent="0.3">
      <c r="A3" s="21"/>
      <c r="B3" s="22" t="s">
        <v>59</v>
      </c>
      <c r="C3" s="23">
        <f>SUM(C4:C40)</f>
        <v>2431100.6166666662</v>
      </c>
      <c r="D3" s="111"/>
      <c r="E3" s="24">
        <f>C3/G3</f>
        <v>54551.792138823417</v>
      </c>
      <c r="F3" s="113"/>
      <c r="G3" s="59">
        <f>SUM(G4:G40)</f>
        <v>44.565000000000012</v>
      </c>
      <c r="H3" s="60"/>
      <c r="I3" s="25">
        <v>0.21754916966903304</v>
      </c>
      <c r="J3" s="31">
        <f>SUM(J4:J40)</f>
        <v>412511.55665663508</v>
      </c>
      <c r="K3" s="108"/>
      <c r="L3" s="109"/>
      <c r="M3" s="68">
        <f>SUM(M4:M40)</f>
        <v>44.233082140789897</v>
      </c>
      <c r="N3" s="69"/>
      <c r="O3" s="70"/>
      <c r="P3" s="79">
        <f>SUM(P4:P40)</f>
        <v>4883777.9000000004</v>
      </c>
      <c r="Q3" s="91"/>
      <c r="R3" s="91"/>
      <c r="S3" s="91"/>
      <c r="T3" s="32">
        <v>47.53</v>
      </c>
      <c r="U3" s="91"/>
      <c r="V3" s="91"/>
      <c r="W3" s="93">
        <f>SUM(W4:W40)</f>
        <v>778952.21141447348</v>
      </c>
      <c r="X3" s="94"/>
      <c r="Y3" s="95"/>
    </row>
    <row r="4" spans="1:25" s="35" customFormat="1" ht="30" customHeight="1" x14ac:dyDescent="0.3">
      <c r="A4" s="26">
        <v>1</v>
      </c>
      <c r="B4" s="34" t="s">
        <v>3</v>
      </c>
      <c r="C4" s="38">
        <v>270563.89999999997</v>
      </c>
      <c r="D4" s="18">
        <f t="shared" ref="D4:D40" si="0">C4/$C$3</f>
        <v>0.11129276104210606</v>
      </c>
      <c r="E4" s="39">
        <f>C4/G4</f>
        <v>96629.964285714275</v>
      </c>
      <c r="F4" s="40">
        <f>D4/H4</f>
        <v>1.7713435342290924</v>
      </c>
      <c r="G4" s="61">
        <f>VLOOKUP(B4,'площадь факт'!$B:$AI,34,0)</f>
        <v>2.8</v>
      </c>
      <c r="H4" s="62">
        <f>G4/$G$3</f>
        <v>6.2829574778413527E-2</v>
      </c>
      <c r="I4" s="41">
        <v>0.2</v>
      </c>
      <c r="J4" s="39">
        <f>C4*I4/(1+I4)</f>
        <v>45093.983333333337</v>
      </c>
      <c r="K4" s="18">
        <f>J4/$J$3</f>
        <v>0.10931568487151139</v>
      </c>
      <c r="L4" s="42">
        <f>K4/H4</f>
        <v>1.7398762486781811</v>
      </c>
      <c r="M4" s="71">
        <f>L4*G4</f>
        <v>4.8716534962989071</v>
      </c>
      <c r="N4" s="72">
        <f>M4-G4</f>
        <v>2.0716534962989073</v>
      </c>
      <c r="O4" s="73">
        <f>M4/$M$3</f>
        <v>0.11013597200377932</v>
      </c>
      <c r="P4" s="80">
        <v>565149</v>
      </c>
      <c r="Q4" s="83">
        <f>P4/$P$3</f>
        <v>0.1157196358171816</v>
      </c>
      <c r="R4" s="84">
        <f>P4/T4</f>
        <v>131430</v>
      </c>
      <c r="S4" s="85">
        <f>Q4/U4</f>
        <v>1.2791056489280563</v>
      </c>
      <c r="T4" s="77">
        <v>4.3</v>
      </c>
      <c r="U4" s="96">
        <f>T4/$T$3</f>
        <v>9.0469177361666306E-2</v>
      </c>
      <c r="V4" s="97">
        <f t="shared" ref="V4:V40" si="1">I4</f>
        <v>0.2</v>
      </c>
      <c r="W4" s="98">
        <f>(P4*V4)/(1+V4)</f>
        <v>94191.5</v>
      </c>
      <c r="X4" s="99">
        <f>W4/$W$3</f>
        <v>0.12092076846275432</v>
      </c>
      <c r="Y4" s="100">
        <f>X4/U4</f>
        <v>1.3365963081476078</v>
      </c>
    </row>
    <row r="5" spans="1:25" s="35" customFormat="1" ht="30" customHeight="1" x14ac:dyDescent="0.3">
      <c r="A5" s="26">
        <v>2</v>
      </c>
      <c r="B5" s="34" t="s">
        <v>4</v>
      </c>
      <c r="C5" s="38">
        <v>185950.58333333334</v>
      </c>
      <c r="D5" s="18">
        <f t="shared" si="0"/>
        <v>7.6488230087446624E-2</v>
      </c>
      <c r="E5" s="39">
        <f t="shared" ref="E5:E25" si="2">C5/G5</f>
        <v>26061.749591217002</v>
      </c>
      <c r="F5" s="40">
        <f t="shared" ref="F5:F25" si="3">D5/H5</f>
        <v>0.4777432338958737</v>
      </c>
      <c r="G5" s="61">
        <f>VLOOKUP(B5,'площадь факт'!$B:$AI,34,0)</f>
        <v>7.1350000000000016</v>
      </c>
      <c r="H5" s="62">
        <f t="shared" ref="H5:H40" si="4">G5/$G$3</f>
        <v>0.1601032200157074</v>
      </c>
      <c r="I5" s="41">
        <v>0.3</v>
      </c>
      <c r="J5" s="39">
        <f t="shared" ref="J5:J40" si="5">C5*I5/(1+I5)</f>
        <v>42911.673076923078</v>
      </c>
      <c r="K5" s="18">
        <f t="shared" ref="K5:K40" si="6">J5/$J$3</f>
        <v>0.10402538397885842</v>
      </c>
      <c r="L5" s="42">
        <f t="shared" ref="L5:L25" si="7">K5/H5</f>
        <v>0.64973948661777514</v>
      </c>
      <c r="M5" s="71">
        <f t="shared" ref="M5:M40" si="8">L5*G5</f>
        <v>4.6358912370178267</v>
      </c>
      <c r="N5" s="72">
        <f>M5-G5</f>
        <v>-2.4991087629821749</v>
      </c>
      <c r="O5" s="73">
        <f t="shared" ref="O5:O40" si="9">M5/$M$3</f>
        <v>0.10480597355305707</v>
      </c>
      <c r="P5" s="80">
        <v>394456</v>
      </c>
      <c r="Q5" s="83">
        <f t="shared" ref="Q5:Q40" si="10">P5/$P$3</f>
        <v>8.0768619719582241E-2</v>
      </c>
      <c r="R5" s="84">
        <f t="shared" ref="R5:R40" si="11">P5/T5</f>
        <v>96208.780487804892</v>
      </c>
      <c r="S5" s="85">
        <f t="shared" ref="S5:S40" si="12">Q5/U5</f>
        <v>0.9363249988467669</v>
      </c>
      <c r="T5" s="77">
        <v>4.0999999999999996</v>
      </c>
      <c r="U5" s="96">
        <f t="shared" ref="U5:U40" si="13">T5/$T$3</f>
        <v>8.6261308647170201E-2</v>
      </c>
      <c r="V5" s="97">
        <f t="shared" si="1"/>
        <v>0.3</v>
      </c>
      <c r="W5" s="98">
        <f t="shared" ref="W5:W40" si="14">(P5*V5)/(1+V5)</f>
        <v>91028.307692307673</v>
      </c>
      <c r="X5" s="99">
        <f t="shared" ref="X5:X40" si="15">W5/$W$3</f>
        <v>0.11685993872077517</v>
      </c>
      <c r="Y5" s="100">
        <f t="shared" ref="Y5:Y40" si="16">X5/U5</f>
        <v>1.3547202164386449</v>
      </c>
    </row>
    <row r="6" spans="1:25" s="35" customFormat="1" ht="30" customHeight="1" x14ac:dyDescent="0.3">
      <c r="A6" s="26">
        <v>3</v>
      </c>
      <c r="B6" s="34" t="s">
        <v>5</v>
      </c>
      <c r="C6" s="38">
        <v>182957.33333333334</v>
      </c>
      <c r="D6" s="18">
        <f t="shared" si="0"/>
        <v>7.5256997624471023E-2</v>
      </c>
      <c r="E6" s="39">
        <f t="shared" si="2"/>
        <v>237606.92640692642</v>
      </c>
      <c r="F6" s="40">
        <f t="shared" si="3"/>
        <v>4.3556209079669506</v>
      </c>
      <c r="G6" s="61">
        <f>VLOOKUP(B6,'площадь факт'!$B:$AI,34,0)</f>
        <v>0.77</v>
      </c>
      <c r="H6" s="62">
        <f t="shared" si="4"/>
        <v>1.7278133064063724E-2</v>
      </c>
      <c r="I6" s="41">
        <v>0.05</v>
      </c>
      <c r="J6" s="39">
        <f t="shared" si="5"/>
        <v>8712.2539682539682</v>
      </c>
      <c r="K6" s="18">
        <f t="shared" si="6"/>
        <v>2.1120023979124162E-2</v>
      </c>
      <c r="L6" s="42">
        <f t="shared" si="7"/>
        <v>1.2223556735450238</v>
      </c>
      <c r="M6" s="71">
        <f t="shared" si="8"/>
        <v>0.94121386862966838</v>
      </c>
      <c r="N6" s="72">
        <f>M6-G6</f>
        <v>0.17121386862966836</v>
      </c>
      <c r="O6" s="73">
        <f t="shared" si="9"/>
        <v>2.1278505206439601E-2</v>
      </c>
      <c r="P6" s="80">
        <v>542718</v>
      </c>
      <c r="Q6" s="83">
        <f t="shared" si="10"/>
        <v>0.11112667510944754</v>
      </c>
      <c r="R6" s="84">
        <f t="shared" si="11"/>
        <v>603020</v>
      </c>
      <c r="S6" s="85">
        <f t="shared" si="12"/>
        <v>5.86872318661338</v>
      </c>
      <c r="T6" s="77">
        <v>0.9</v>
      </c>
      <c r="U6" s="96">
        <f t="shared" si="13"/>
        <v>1.8935409215232485E-2</v>
      </c>
      <c r="V6" s="97">
        <f t="shared" si="1"/>
        <v>0.05</v>
      </c>
      <c r="W6" s="98">
        <f t="shared" si="14"/>
        <v>25843.714285714286</v>
      </c>
      <c r="X6" s="99">
        <f t="shared" si="15"/>
        <v>3.31775350361809E-2</v>
      </c>
      <c r="Y6" s="100">
        <f t="shared" si="16"/>
        <v>1.7521424891885313</v>
      </c>
    </row>
    <row r="7" spans="1:25" s="35" customFormat="1" ht="30" customHeight="1" x14ac:dyDescent="0.3">
      <c r="A7" s="26">
        <v>4</v>
      </c>
      <c r="B7" s="34" t="s">
        <v>6</v>
      </c>
      <c r="C7" s="38">
        <v>164089.9</v>
      </c>
      <c r="D7" s="18">
        <f t="shared" si="0"/>
        <v>6.7496136883461094E-2</v>
      </c>
      <c r="E7" s="39">
        <f t="shared" si="2"/>
        <v>148834.37641723355</v>
      </c>
      <c r="F7" s="40">
        <f t="shared" si="3"/>
        <v>2.728313233751877</v>
      </c>
      <c r="G7" s="61">
        <f>VLOOKUP(B7,'площадь факт'!$B:$AI,34,0)</f>
        <v>1.1025</v>
      </c>
      <c r="H7" s="62">
        <f t="shared" si="4"/>
        <v>2.473914506900033E-2</v>
      </c>
      <c r="I7" s="41">
        <v>0.26</v>
      </c>
      <c r="J7" s="39">
        <f t="shared" si="5"/>
        <v>33859.820634920638</v>
      </c>
      <c r="K7" s="18">
        <f t="shared" si="6"/>
        <v>8.2082114036637177E-2</v>
      </c>
      <c r="L7" s="42">
        <f t="shared" si="7"/>
        <v>3.3179042286101921</v>
      </c>
      <c r="M7" s="71">
        <f t="shared" si="8"/>
        <v>3.657989412042737</v>
      </c>
      <c r="N7" s="72">
        <f>M7-G7</f>
        <v>2.5554894120427369</v>
      </c>
      <c r="O7" s="73">
        <f t="shared" si="9"/>
        <v>8.2698044879614935E-2</v>
      </c>
      <c r="P7" s="80">
        <v>596592.9</v>
      </c>
      <c r="Q7" s="83">
        <f t="shared" si="10"/>
        <v>0.12215807356841514</v>
      </c>
      <c r="R7" s="84">
        <f t="shared" si="11"/>
        <v>198864.30000000002</v>
      </c>
      <c r="S7" s="85">
        <f t="shared" si="12"/>
        <v>1.9353910789022573</v>
      </c>
      <c r="T7" s="77">
        <v>3</v>
      </c>
      <c r="U7" s="96">
        <f t="shared" si="13"/>
        <v>6.3118030717441612E-2</v>
      </c>
      <c r="V7" s="97">
        <f t="shared" si="1"/>
        <v>0.26</v>
      </c>
      <c r="W7" s="98">
        <f t="shared" si="14"/>
        <v>123106.47142857143</v>
      </c>
      <c r="X7" s="99">
        <f t="shared" si="15"/>
        <v>0.15804110910093763</v>
      </c>
      <c r="Y7" s="100">
        <f t="shared" si="16"/>
        <v>2.5038979718558556</v>
      </c>
    </row>
    <row r="8" spans="1:25" s="35" customFormat="1" ht="30" customHeight="1" x14ac:dyDescent="0.3">
      <c r="A8" s="26">
        <v>5</v>
      </c>
      <c r="B8" s="34" t="s">
        <v>7</v>
      </c>
      <c r="C8" s="38">
        <v>156388.21666666667</v>
      </c>
      <c r="D8" s="18">
        <f t="shared" si="0"/>
        <v>6.432815474379415E-2</v>
      </c>
      <c r="E8" s="39">
        <f t="shared" si="2"/>
        <v>25637.412568306012</v>
      </c>
      <c r="F8" s="40">
        <f t="shared" si="3"/>
        <v>0.46996462559953889</v>
      </c>
      <c r="G8" s="61">
        <f>VLOOKUP(B8,'площадь факт'!$B:$AI,34,0)</f>
        <v>6.1</v>
      </c>
      <c r="H8" s="62">
        <f t="shared" si="4"/>
        <v>0.13687871648154376</v>
      </c>
      <c r="I8" s="41">
        <v>0.1</v>
      </c>
      <c r="J8" s="39">
        <f t="shared" si="5"/>
        <v>14217.110606060607</v>
      </c>
      <c r="K8" s="18">
        <f t="shared" si="6"/>
        <v>3.4464757111991887E-2</v>
      </c>
      <c r="L8" s="42">
        <f t="shared" si="7"/>
        <v>0.25179047552392114</v>
      </c>
      <c r="M8" s="71">
        <f t="shared" si="8"/>
        <v>1.5359219006959188</v>
      </c>
      <c r="N8" s="72">
        <f>M8-G8</f>
        <v>-4.5640780993040808</v>
      </c>
      <c r="O8" s="73">
        <f t="shared" si="9"/>
        <v>3.472337504782548E-2</v>
      </c>
      <c r="P8" s="80">
        <v>279983</v>
      </c>
      <c r="Q8" s="83">
        <f t="shared" si="10"/>
        <v>5.7329183622375615E-2</v>
      </c>
      <c r="R8" s="84">
        <f t="shared" si="11"/>
        <v>69995.75</v>
      </c>
      <c r="S8" s="85">
        <f t="shared" si="12"/>
        <v>0.68121402439287826</v>
      </c>
      <c r="T8" s="77">
        <v>4</v>
      </c>
      <c r="U8" s="96">
        <f t="shared" si="13"/>
        <v>8.4157374289922149E-2</v>
      </c>
      <c r="V8" s="97">
        <f t="shared" si="1"/>
        <v>0.1</v>
      </c>
      <c r="W8" s="98">
        <f t="shared" si="14"/>
        <v>25453</v>
      </c>
      <c r="X8" s="99">
        <f t="shared" si="15"/>
        <v>3.2675945490649214E-2</v>
      </c>
      <c r="Y8" s="100">
        <f t="shared" si="16"/>
        <v>0.38827192229263929</v>
      </c>
    </row>
    <row r="9" spans="1:25" s="35" customFormat="1" ht="30" customHeight="1" x14ac:dyDescent="0.3">
      <c r="A9" s="26">
        <v>6</v>
      </c>
      <c r="B9" s="34" t="s">
        <v>8</v>
      </c>
      <c r="C9" s="38">
        <v>151389.4</v>
      </c>
      <c r="D9" s="18">
        <f t="shared" si="0"/>
        <v>6.2271959853135661E-2</v>
      </c>
      <c r="E9" s="39">
        <f t="shared" si="2"/>
        <v>152918.58585858587</v>
      </c>
      <c r="F9" s="40">
        <f t="shared" si="3"/>
        <v>2.8031817079343351</v>
      </c>
      <c r="G9" s="61">
        <f>VLOOKUP(B9,'площадь факт'!$B:$AI,34,0)</f>
        <v>0.99</v>
      </c>
      <c r="H9" s="62">
        <f t="shared" si="4"/>
        <v>2.2214742510939071E-2</v>
      </c>
      <c r="I9" s="41">
        <v>0.17</v>
      </c>
      <c r="J9" s="39">
        <f t="shared" si="5"/>
        <v>21996.750427350427</v>
      </c>
      <c r="K9" s="18">
        <f t="shared" si="6"/>
        <v>5.3323961650024766E-2</v>
      </c>
      <c r="L9" s="42">
        <f t="shared" si="7"/>
        <v>2.4003862130639941</v>
      </c>
      <c r="M9" s="71">
        <f t="shared" si="8"/>
        <v>2.3763823509333544</v>
      </c>
      <c r="N9" s="72">
        <f>M9-G9</f>
        <v>1.3863823509333544</v>
      </c>
      <c r="O9" s="73">
        <f t="shared" si="9"/>
        <v>5.3724095991537386E-2</v>
      </c>
      <c r="P9" s="80">
        <v>518137</v>
      </c>
      <c r="Q9" s="83">
        <f t="shared" si="10"/>
        <v>0.10609348144189766</v>
      </c>
      <c r="R9" s="84">
        <f t="shared" si="11"/>
        <v>207254.8</v>
      </c>
      <c r="S9" s="85">
        <f t="shared" si="12"/>
        <v>2.0170492691733584</v>
      </c>
      <c r="T9" s="77">
        <v>2.5</v>
      </c>
      <c r="U9" s="96">
        <f t="shared" si="13"/>
        <v>5.2598358931201343E-2</v>
      </c>
      <c r="V9" s="97">
        <f t="shared" si="1"/>
        <v>0.17</v>
      </c>
      <c r="W9" s="98">
        <f t="shared" si="14"/>
        <v>75284.863247863264</v>
      </c>
      <c r="X9" s="99">
        <f t="shared" si="15"/>
        <v>9.6648885701416748E-2</v>
      </c>
      <c r="Y9" s="100">
        <f t="shared" si="16"/>
        <v>1.8374886149553353</v>
      </c>
    </row>
    <row r="10" spans="1:25" s="35" customFormat="1" ht="30" customHeight="1" x14ac:dyDescent="0.3">
      <c r="A10" s="26">
        <v>7</v>
      </c>
      <c r="B10" s="34" t="s">
        <v>9</v>
      </c>
      <c r="C10" s="38">
        <v>137010.32333333333</v>
      </c>
      <c r="D10" s="18">
        <f t="shared" si="0"/>
        <v>5.6357323260931548E-2</v>
      </c>
      <c r="E10" s="39">
        <f>C10/G10</f>
        <v>548041.29333333333</v>
      </c>
      <c r="F10" s="40">
        <f t="shared" si="3"/>
        <v>10.046256444493661</v>
      </c>
      <c r="G10" s="61">
        <f>VLOOKUP(B10,'площадь факт'!$B:$AI,34,0)</f>
        <v>0.25</v>
      </c>
      <c r="H10" s="62">
        <f t="shared" si="4"/>
        <v>5.6097834623583514E-3</v>
      </c>
      <c r="I10" s="41">
        <v>0.25</v>
      </c>
      <c r="J10" s="39">
        <f t="shared" si="5"/>
        <v>27402.064666666665</v>
      </c>
      <c r="K10" s="18">
        <f t="shared" si="6"/>
        <v>6.6427386637983338E-2</v>
      </c>
      <c r="L10" s="42">
        <f t="shared" si="7"/>
        <v>11.841345942086914</v>
      </c>
      <c r="M10" s="71">
        <f t="shared" si="8"/>
        <v>2.9603364855217285</v>
      </c>
      <c r="N10" s="72">
        <f>M10-G10</f>
        <v>2.7103364855217285</v>
      </c>
      <c r="O10" s="73">
        <f t="shared" si="9"/>
        <v>6.6925846950914372E-2</v>
      </c>
      <c r="P10" s="80">
        <v>208811</v>
      </c>
      <c r="Q10" s="83">
        <f t="shared" si="10"/>
        <v>4.2756039335859232E-2</v>
      </c>
      <c r="R10" s="84">
        <f t="shared" si="11"/>
        <v>104405.5</v>
      </c>
      <c r="S10" s="85">
        <f t="shared" si="12"/>
        <v>1.0160972748166948</v>
      </c>
      <c r="T10" s="77">
        <v>2</v>
      </c>
      <c r="U10" s="96">
        <f t="shared" si="13"/>
        <v>4.2078687144961074E-2</v>
      </c>
      <c r="V10" s="97">
        <f t="shared" si="1"/>
        <v>0.25</v>
      </c>
      <c r="W10" s="98">
        <f t="shared" si="14"/>
        <v>41762.199999999997</v>
      </c>
      <c r="X10" s="99">
        <f t="shared" si="15"/>
        <v>5.3613301802129046E-2</v>
      </c>
      <c r="Y10" s="100">
        <f t="shared" si="16"/>
        <v>1.2741201173275969</v>
      </c>
    </row>
    <row r="11" spans="1:25" s="35" customFormat="1" ht="30" customHeight="1" x14ac:dyDescent="0.3">
      <c r="A11" s="26">
        <v>8</v>
      </c>
      <c r="B11" s="34" t="s">
        <v>10</v>
      </c>
      <c r="C11" s="38">
        <v>110056</v>
      </c>
      <c r="D11" s="18">
        <f t="shared" si="0"/>
        <v>4.5270030884571169E-2</v>
      </c>
      <c r="E11" s="39">
        <f t="shared" si="2"/>
        <v>195655.11111111112</v>
      </c>
      <c r="F11" s="40">
        <f t="shared" si="3"/>
        <v>3.5865936468816262</v>
      </c>
      <c r="G11" s="61">
        <f>VLOOKUP(B11,'площадь факт'!$B:$AI,34,0)</f>
        <v>0.5625</v>
      </c>
      <c r="H11" s="62">
        <f t="shared" si="4"/>
        <v>1.2622012790306291E-2</v>
      </c>
      <c r="I11" s="41">
        <v>0.13</v>
      </c>
      <c r="J11" s="39">
        <f t="shared" si="5"/>
        <v>12661.309734513276</v>
      </c>
      <c r="K11" s="18">
        <f t="shared" si="6"/>
        <v>3.0693224299294608E-2</v>
      </c>
      <c r="L11" s="42">
        <f t="shared" si="7"/>
        <v>2.4317218504854479</v>
      </c>
      <c r="M11" s="71">
        <f t="shared" si="8"/>
        <v>1.3678435408980645</v>
      </c>
      <c r="N11" s="72">
        <f>M11-G11</f>
        <v>0.80534354089806448</v>
      </c>
      <c r="O11" s="73">
        <f t="shared" si="9"/>
        <v>3.092354126588652E-2</v>
      </c>
      <c r="P11" s="80">
        <v>341469</v>
      </c>
      <c r="Q11" s="83">
        <f t="shared" si="10"/>
        <v>6.9919027235042772E-2</v>
      </c>
      <c r="R11" s="84">
        <f t="shared" si="11"/>
        <v>310426.36363636359</v>
      </c>
      <c r="S11" s="85">
        <f t="shared" si="12"/>
        <v>3.0211376040741662</v>
      </c>
      <c r="T11" s="77">
        <v>1.1000000000000001</v>
      </c>
      <c r="U11" s="96">
        <f t="shared" si="13"/>
        <v>2.3143277929728593E-2</v>
      </c>
      <c r="V11" s="97">
        <f t="shared" si="1"/>
        <v>0.13</v>
      </c>
      <c r="W11" s="98">
        <f t="shared" si="14"/>
        <v>39284.044247787613</v>
      </c>
      <c r="X11" s="99">
        <f t="shared" si="15"/>
        <v>5.0431905413623537E-2</v>
      </c>
      <c r="Y11" s="100">
        <f t="shared" si="16"/>
        <v>2.1791167857359333</v>
      </c>
    </row>
    <row r="12" spans="1:25" s="35" customFormat="1" ht="30" customHeight="1" x14ac:dyDescent="0.3">
      <c r="A12" s="26">
        <v>9</v>
      </c>
      <c r="B12" s="34" t="s">
        <v>11</v>
      </c>
      <c r="C12" s="38">
        <v>100268.33333333333</v>
      </c>
      <c r="D12" s="18">
        <f t="shared" si="0"/>
        <v>4.1244008020866439E-2</v>
      </c>
      <c r="E12" s="39">
        <f t="shared" si="2"/>
        <v>297091.35802469135</v>
      </c>
      <c r="F12" s="40">
        <f t="shared" si="3"/>
        <v>5.4460421257775211</v>
      </c>
      <c r="G12" s="61">
        <f>VLOOKUP(B12,'площадь факт'!$B:$AI,34,0)</f>
        <v>0.33750000000000002</v>
      </c>
      <c r="H12" s="62">
        <f t="shared" si="4"/>
        <v>7.573207674183775E-3</v>
      </c>
      <c r="I12" s="41">
        <v>0.3</v>
      </c>
      <c r="J12" s="39">
        <f t="shared" si="5"/>
        <v>23138.846153846149</v>
      </c>
      <c r="K12" s="18">
        <f t="shared" si="6"/>
        <v>5.6092600996161618E-2</v>
      </c>
      <c r="L12" s="42">
        <f t="shared" si="7"/>
        <v>7.4067163359820531</v>
      </c>
      <c r="M12" s="71">
        <f t="shared" si="8"/>
        <v>2.4997667633939429</v>
      </c>
      <c r="N12" s="72">
        <f>M12-G12</f>
        <v>2.162266763393943</v>
      </c>
      <c r="O12" s="73">
        <f t="shared" si="9"/>
        <v>5.6513510757342469E-2</v>
      </c>
      <c r="P12" s="80">
        <v>229203</v>
      </c>
      <c r="Q12" s="83">
        <f t="shared" si="10"/>
        <v>4.6931495390074962E-2</v>
      </c>
      <c r="R12" s="84">
        <f t="shared" si="11"/>
        <v>95501.25</v>
      </c>
      <c r="S12" s="85">
        <f t="shared" si="12"/>
        <v>0.9294391566209429</v>
      </c>
      <c r="T12" s="77">
        <v>2.4</v>
      </c>
      <c r="U12" s="96">
        <f t="shared" si="13"/>
        <v>5.0494424573953291E-2</v>
      </c>
      <c r="V12" s="97">
        <f t="shared" si="1"/>
        <v>0.3</v>
      </c>
      <c r="W12" s="98">
        <f t="shared" si="14"/>
        <v>52892.999999999993</v>
      </c>
      <c r="X12" s="99">
        <f t="shared" si="15"/>
        <v>6.7902753500055354E-2</v>
      </c>
      <c r="Y12" s="100">
        <f t="shared" si="16"/>
        <v>1.3447574474406796</v>
      </c>
    </row>
    <row r="13" spans="1:25" s="35" customFormat="1" ht="30" customHeight="1" x14ac:dyDescent="0.3">
      <c r="A13" s="26">
        <v>10</v>
      </c>
      <c r="B13" s="34" t="s">
        <v>12</v>
      </c>
      <c r="C13" s="38">
        <v>79119.863333333327</v>
      </c>
      <c r="D13" s="18">
        <f t="shared" si="0"/>
        <v>3.2544874033974068E-2</v>
      </c>
      <c r="E13" s="39">
        <f t="shared" si="2"/>
        <v>86944.904761904763</v>
      </c>
      <c r="F13" s="40">
        <f t="shared" si="3"/>
        <v>1.5938047377187414</v>
      </c>
      <c r="G13" s="61">
        <f>VLOOKUP(B13,'площадь факт'!$B:$AI,34,0)</f>
        <v>0.90999999999999992</v>
      </c>
      <c r="H13" s="62">
        <f t="shared" si="4"/>
        <v>2.0419611802984398E-2</v>
      </c>
      <c r="I13" s="41">
        <v>0.3</v>
      </c>
      <c r="J13" s="39">
        <f t="shared" si="5"/>
        <v>18258.43</v>
      </c>
      <c r="K13" s="18">
        <f t="shared" si="6"/>
        <v>4.4261620566421821E-2</v>
      </c>
      <c r="L13" s="42">
        <f t="shared" si="7"/>
        <v>2.1676034291676802</v>
      </c>
      <c r="M13" s="71">
        <f t="shared" si="8"/>
        <v>1.9725191205425889</v>
      </c>
      <c r="N13" s="72">
        <f>M13-G13</f>
        <v>1.062519120542589</v>
      </c>
      <c r="O13" s="73">
        <f t="shared" si="9"/>
        <v>4.4593752573339543E-2</v>
      </c>
      <c r="P13" s="80"/>
      <c r="Q13" s="83">
        <f t="shared" si="10"/>
        <v>0</v>
      </c>
      <c r="R13" s="84">
        <f t="shared" si="11"/>
        <v>0</v>
      </c>
      <c r="S13" s="85">
        <f t="shared" si="12"/>
        <v>0</v>
      </c>
      <c r="T13" s="77">
        <v>1.9</v>
      </c>
      <c r="U13" s="96">
        <f t="shared" si="13"/>
        <v>3.9974752787713022E-2</v>
      </c>
      <c r="V13" s="97">
        <f t="shared" si="1"/>
        <v>0.3</v>
      </c>
      <c r="W13" s="98">
        <f t="shared" si="14"/>
        <v>0</v>
      </c>
      <c r="X13" s="99">
        <f t="shared" si="15"/>
        <v>0</v>
      </c>
      <c r="Y13" s="100">
        <f t="shared" si="16"/>
        <v>0</v>
      </c>
    </row>
    <row r="14" spans="1:25" s="35" customFormat="1" ht="30" customHeight="1" x14ac:dyDescent="0.3">
      <c r="A14" s="26">
        <v>11</v>
      </c>
      <c r="B14" s="34" t="s">
        <v>13</v>
      </c>
      <c r="C14" s="38">
        <v>76913</v>
      </c>
      <c r="D14" s="18">
        <f t="shared" si="0"/>
        <v>3.1637110974640385E-2</v>
      </c>
      <c r="E14" s="39">
        <f t="shared" si="2"/>
        <v>31425.127681307455</v>
      </c>
      <c r="F14" s="40">
        <f t="shared" si="3"/>
        <v>0.57606040881914156</v>
      </c>
      <c r="G14" s="61">
        <f>VLOOKUP(B14,'площадь факт'!$B:$AI,34,0)</f>
        <v>2.4475000000000002</v>
      </c>
      <c r="H14" s="62">
        <f t="shared" si="4"/>
        <v>5.4919780096488263E-2</v>
      </c>
      <c r="I14" s="41">
        <v>0.3</v>
      </c>
      <c r="J14" s="39">
        <f t="shared" si="5"/>
        <v>17749.153846153844</v>
      </c>
      <c r="K14" s="18">
        <f t="shared" si="6"/>
        <v>4.3027046296615204E-2</v>
      </c>
      <c r="L14" s="42">
        <f t="shared" si="7"/>
        <v>0.78345263256737774</v>
      </c>
      <c r="M14" s="71">
        <f t="shared" si="8"/>
        <v>1.9175003182086572</v>
      </c>
      <c r="N14" s="72">
        <f>M14-G14</f>
        <v>-0.52999968179134305</v>
      </c>
      <c r="O14" s="73">
        <f t="shared" si="9"/>
        <v>4.3349914258866862E-2</v>
      </c>
      <c r="P14" s="80"/>
      <c r="Q14" s="83">
        <f t="shared" si="10"/>
        <v>0</v>
      </c>
      <c r="R14" s="84">
        <f t="shared" si="11"/>
        <v>0</v>
      </c>
      <c r="S14" s="85">
        <f t="shared" si="12"/>
        <v>0</v>
      </c>
      <c r="T14" s="77">
        <v>1.8</v>
      </c>
      <c r="U14" s="96">
        <f t="shared" si="13"/>
        <v>3.787081843046497E-2</v>
      </c>
      <c r="V14" s="97">
        <f t="shared" si="1"/>
        <v>0.3</v>
      </c>
      <c r="W14" s="98">
        <f t="shared" si="14"/>
        <v>0</v>
      </c>
      <c r="X14" s="99">
        <f t="shared" si="15"/>
        <v>0</v>
      </c>
      <c r="Y14" s="100">
        <f t="shared" si="16"/>
        <v>0</v>
      </c>
    </row>
    <row r="15" spans="1:25" s="35" customFormat="1" ht="30" customHeight="1" x14ac:dyDescent="0.3">
      <c r="A15" s="26">
        <v>12</v>
      </c>
      <c r="B15" s="34" t="s">
        <v>14</v>
      </c>
      <c r="C15" s="38">
        <v>75182.833333333328</v>
      </c>
      <c r="D15" s="18">
        <f t="shared" si="0"/>
        <v>3.0925430571614149E-2</v>
      </c>
      <c r="E15" s="39">
        <f t="shared" si="2"/>
        <v>250609.44444444438</v>
      </c>
      <c r="F15" s="40">
        <f t="shared" si="3"/>
        <v>4.593972711413282</v>
      </c>
      <c r="G15" s="61">
        <f>VLOOKUP(B15,'площадь факт'!$B:$AI,34,0)</f>
        <v>0.30000000000000004</v>
      </c>
      <c r="H15" s="62">
        <f t="shared" si="4"/>
        <v>6.7317401548300229E-3</v>
      </c>
      <c r="I15" s="41">
        <v>0.15</v>
      </c>
      <c r="J15" s="39">
        <f t="shared" si="5"/>
        <v>9806.45652173913</v>
      </c>
      <c r="K15" s="18">
        <f t="shared" si="6"/>
        <v>2.3772561916130253E-2</v>
      </c>
      <c r="L15" s="42">
        <f t="shared" si="7"/>
        <v>3.5314140726411494</v>
      </c>
      <c r="M15" s="71">
        <f t="shared" si="8"/>
        <v>1.0594242217923451</v>
      </c>
      <c r="N15" s="72">
        <f>M15-G15</f>
        <v>0.75942422179234503</v>
      </c>
      <c r="O15" s="73">
        <f t="shared" si="9"/>
        <v>2.3950947357009707E-2</v>
      </c>
      <c r="P15" s="80">
        <v>197914</v>
      </c>
      <c r="Q15" s="83">
        <f t="shared" si="10"/>
        <v>4.0524774887899795E-2</v>
      </c>
      <c r="R15" s="84">
        <f t="shared" si="11"/>
        <v>395828</v>
      </c>
      <c r="S15" s="85">
        <f t="shared" si="12"/>
        <v>3.8522851008437549</v>
      </c>
      <c r="T15" s="77">
        <v>0.5</v>
      </c>
      <c r="U15" s="96">
        <f t="shared" si="13"/>
        <v>1.0519671786240269E-2</v>
      </c>
      <c r="V15" s="97">
        <f t="shared" si="1"/>
        <v>0.15</v>
      </c>
      <c r="W15" s="98">
        <f t="shared" si="14"/>
        <v>25814.869565217392</v>
      </c>
      <c r="X15" s="99">
        <f t="shared" si="15"/>
        <v>3.3140504881988879E-2</v>
      </c>
      <c r="Y15" s="100">
        <f t="shared" si="16"/>
        <v>3.1503363940818629</v>
      </c>
    </row>
    <row r="16" spans="1:25" s="35" customFormat="1" ht="30" customHeight="1" x14ac:dyDescent="0.3">
      <c r="A16" s="26">
        <v>13</v>
      </c>
      <c r="B16" s="34" t="s">
        <v>15</v>
      </c>
      <c r="C16" s="38">
        <v>74045.333333333328</v>
      </c>
      <c r="D16" s="18">
        <f t="shared" si="0"/>
        <v>3.0457535498822116E-2</v>
      </c>
      <c r="E16" s="39">
        <f t="shared" si="2"/>
        <v>617044.44444444438</v>
      </c>
      <c r="F16" s="40">
        <f t="shared" si="3"/>
        <v>11.311167245875067</v>
      </c>
      <c r="G16" s="61">
        <f>VLOOKUP(B16,'площадь факт'!$B:$AI,34,0)</f>
        <v>0.12</v>
      </c>
      <c r="H16" s="62">
        <f t="shared" si="4"/>
        <v>2.6926960619320086E-3</v>
      </c>
      <c r="I16" s="41">
        <v>0.21</v>
      </c>
      <c r="J16" s="39">
        <f t="shared" si="5"/>
        <v>12850.842975206611</v>
      </c>
      <c r="K16" s="18">
        <f t="shared" si="6"/>
        <v>3.1152685949846857E-2</v>
      </c>
      <c r="L16" s="42">
        <f t="shared" si="7"/>
        <v>11.56932874462438</v>
      </c>
      <c r="M16" s="71">
        <f t="shared" si="8"/>
        <v>1.3883194493549256</v>
      </c>
      <c r="N16" s="72">
        <f>M16-G16</f>
        <v>1.2683194493549257</v>
      </c>
      <c r="O16" s="73">
        <f t="shared" si="9"/>
        <v>3.1386450641988507E-2</v>
      </c>
      <c r="P16" s="80">
        <v>282394</v>
      </c>
      <c r="Q16" s="83">
        <f t="shared" si="10"/>
        <v>5.7822858815917894E-2</v>
      </c>
      <c r="R16" s="84">
        <f t="shared" si="11"/>
        <v>256721.81818181815</v>
      </c>
      <c r="S16" s="85">
        <f t="shared" si="12"/>
        <v>2.4984731632005248</v>
      </c>
      <c r="T16" s="77">
        <v>1.1000000000000001</v>
      </c>
      <c r="U16" s="96">
        <f t="shared" si="13"/>
        <v>2.3143277929728593E-2</v>
      </c>
      <c r="V16" s="97">
        <f t="shared" si="1"/>
        <v>0.21</v>
      </c>
      <c r="W16" s="98">
        <f t="shared" si="14"/>
        <v>49010.528925619838</v>
      </c>
      <c r="X16" s="99">
        <f t="shared" si="15"/>
        <v>6.2918531082443746E-2</v>
      </c>
      <c r="Y16" s="100">
        <f t="shared" si="16"/>
        <v>2.7186525294077737</v>
      </c>
    </row>
    <row r="17" spans="1:25" s="35" customFormat="1" ht="30" customHeight="1" x14ac:dyDescent="0.3">
      <c r="A17" s="26">
        <v>14</v>
      </c>
      <c r="B17" s="34" t="s">
        <v>16</v>
      </c>
      <c r="C17" s="38">
        <v>73851.8</v>
      </c>
      <c r="D17" s="18">
        <f t="shared" si="0"/>
        <v>3.0377928208195584E-2</v>
      </c>
      <c r="E17" s="39">
        <f t="shared" si="2"/>
        <v>164115.11111111112</v>
      </c>
      <c r="F17" s="40">
        <f t="shared" si="3"/>
        <v>3.0084274902183035</v>
      </c>
      <c r="G17" s="61">
        <f>VLOOKUP(B17,'площадь факт'!$B:$AI,34,0)</f>
        <v>0.45</v>
      </c>
      <c r="H17" s="62">
        <f t="shared" si="4"/>
        <v>1.0097610232245032E-2</v>
      </c>
      <c r="I17" s="41">
        <v>0.19</v>
      </c>
      <c r="J17" s="39">
        <f t="shared" si="5"/>
        <v>11791.463865546219</v>
      </c>
      <c r="K17" s="18">
        <f t="shared" si="6"/>
        <v>2.8584566117649781E-2</v>
      </c>
      <c r="L17" s="42">
        <f t="shared" si="7"/>
        <v>2.8308248645179175</v>
      </c>
      <c r="M17" s="71">
        <f t="shared" si="8"/>
        <v>1.273871189033063</v>
      </c>
      <c r="N17" s="72">
        <f>M17-G17</f>
        <v>0.823871189033063</v>
      </c>
      <c r="O17" s="73">
        <f t="shared" si="9"/>
        <v>2.8799060055965494E-2</v>
      </c>
      <c r="P17" s="80">
        <v>228478</v>
      </c>
      <c r="Q17" s="83">
        <f t="shared" si="10"/>
        <v>4.6783044740834751E-2</v>
      </c>
      <c r="R17" s="84">
        <f t="shared" si="11"/>
        <v>207707.27272727271</v>
      </c>
      <c r="S17" s="85">
        <f t="shared" si="12"/>
        <v>2.0214528332107959</v>
      </c>
      <c r="T17" s="77">
        <v>1.1000000000000001</v>
      </c>
      <c r="U17" s="96">
        <f t="shared" si="13"/>
        <v>2.3143277929728593E-2</v>
      </c>
      <c r="V17" s="97">
        <f t="shared" si="1"/>
        <v>0.19</v>
      </c>
      <c r="W17" s="98">
        <f t="shared" si="14"/>
        <v>36479.680672268907</v>
      </c>
      <c r="X17" s="99">
        <f t="shared" si="15"/>
        <v>4.6831731315104257E-2</v>
      </c>
      <c r="Y17" s="100">
        <f t="shared" si="16"/>
        <v>2.0235565358244592</v>
      </c>
    </row>
    <row r="18" spans="1:25" s="35" customFormat="1" ht="30" customHeight="1" x14ac:dyDescent="0.3">
      <c r="A18" s="26">
        <v>15</v>
      </c>
      <c r="B18" s="34" t="s">
        <v>17</v>
      </c>
      <c r="C18" s="38">
        <v>65127.666666666664</v>
      </c>
      <c r="D18" s="18">
        <f t="shared" si="0"/>
        <v>2.6789375240241844E-2</v>
      </c>
      <c r="E18" s="39">
        <f t="shared" si="2"/>
        <v>1628191.6666666663</v>
      </c>
      <c r="F18" s="40">
        <f t="shared" si="3"/>
        <v>29.846712689534449</v>
      </c>
      <c r="G18" s="61">
        <f>VLOOKUP(B18,'площадь факт'!$B:$AI,34,0)</f>
        <v>4.0000000000000008E-2</v>
      </c>
      <c r="H18" s="62">
        <f t="shared" si="4"/>
        <v>8.9756535397733639E-4</v>
      </c>
      <c r="I18" s="41">
        <v>0.3</v>
      </c>
      <c r="J18" s="39">
        <f t="shared" si="5"/>
        <v>15029.461538461537</v>
      </c>
      <c r="K18" s="18">
        <f t="shared" si="6"/>
        <v>3.643403753406043E-2</v>
      </c>
      <c r="L18" s="42">
        <f t="shared" si="7"/>
        <v>40.59207206763508</v>
      </c>
      <c r="M18" s="71">
        <f t="shared" si="8"/>
        <v>1.6236828827054035</v>
      </c>
      <c r="N18" s="72">
        <f>M18-G18</f>
        <v>1.5836828827054035</v>
      </c>
      <c r="O18" s="73">
        <f t="shared" si="9"/>
        <v>3.6707432630115347E-2</v>
      </c>
      <c r="P18" s="80">
        <v>196771</v>
      </c>
      <c r="Q18" s="83">
        <f t="shared" si="10"/>
        <v>4.0290734760890741E-2</v>
      </c>
      <c r="R18" s="84">
        <f t="shared" si="11"/>
        <v>140550.71428571429</v>
      </c>
      <c r="S18" s="85">
        <f t="shared" si="12"/>
        <v>1.3678704451322408</v>
      </c>
      <c r="T18" s="77">
        <v>1.4</v>
      </c>
      <c r="U18" s="96">
        <f t="shared" si="13"/>
        <v>2.945508100147275E-2</v>
      </c>
      <c r="V18" s="97">
        <f t="shared" si="1"/>
        <v>0.3</v>
      </c>
      <c r="W18" s="98">
        <f t="shared" si="14"/>
        <v>45408.692307692305</v>
      </c>
      <c r="X18" s="99">
        <f t="shared" si="15"/>
        <v>5.8294580389259269E-2</v>
      </c>
      <c r="Y18" s="100">
        <f t="shared" si="16"/>
        <v>1.9791010042153525</v>
      </c>
    </row>
    <row r="19" spans="1:25" s="35" customFormat="1" ht="30" customHeight="1" x14ac:dyDescent="0.3">
      <c r="A19" s="26">
        <v>16</v>
      </c>
      <c r="B19" s="34" t="s">
        <v>18</v>
      </c>
      <c r="C19" s="38">
        <v>54256.743333333339</v>
      </c>
      <c r="D19" s="18">
        <f t="shared" si="0"/>
        <v>2.2317769557282215E-2</v>
      </c>
      <c r="E19" s="39">
        <f t="shared" si="2"/>
        <v>60962.6329588015</v>
      </c>
      <c r="F19" s="40">
        <f t="shared" si="3"/>
        <v>1.1175184273261596</v>
      </c>
      <c r="G19" s="61">
        <f>VLOOKUP(B19,'площадь факт'!$B:$AI,34,0)</f>
        <v>0.89000000000000012</v>
      </c>
      <c r="H19" s="62">
        <f t="shared" si="4"/>
        <v>1.9970829125995734E-2</v>
      </c>
      <c r="I19" s="41">
        <v>0.3</v>
      </c>
      <c r="J19" s="39">
        <f t="shared" si="5"/>
        <v>12520.786923076923</v>
      </c>
      <c r="K19" s="18">
        <f t="shared" si="6"/>
        <v>3.0352572481984866E-2</v>
      </c>
      <c r="L19" s="42">
        <f t="shared" si="7"/>
        <v>1.5198453850108491</v>
      </c>
      <c r="M19" s="71">
        <f t="shared" si="8"/>
        <v>1.3526623926596559</v>
      </c>
      <c r="N19" s="72">
        <f>M19-G19</f>
        <v>0.46266239265965581</v>
      </c>
      <c r="O19" s="73">
        <f t="shared" si="9"/>
        <v>3.0580333252705611E-2</v>
      </c>
      <c r="P19" s="80"/>
      <c r="Q19" s="83">
        <f t="shared" si="10"/>
        <v>0</v>
      </c>
      <c r="R19" s="84">
        <f t="shared" si="11"/>
        <v>0</v>
      </c>
      <c r="S19" s="85">
        <f t="shared" si="12"/>
        <v>0</v>
      </c>
      <c r="T19" s="77">
        <v>1.1000000000000001</v>
      </c>
      <c r="U19" s="96">
        <f t="shared" si="13"/>
        <v>2.3143277929728593E-2</v>
      </c>
      <c r="V19" s="97">
        <f t="shared" si="1"/>
        <v>0.3</v>
      </c>
      <c r="W19" s="98">
        <f t="shared" si="14"/>
        <v>0</v>
      </c>
      <c r="X19" s="99">
        <f t="shared" si="15"/>
        <v>0</v>
      </c>
      <c r="Y19" s="100">
        <f t="shared" si="16"/>
        <v>0</v>
      </c>
    </row>
    <row r="20" spans="1:25" s="35" customFormat="1" ht="30" customHeight="1" x14ac:dyDescent="0.3">
      <c r="A20" s="26">
        <v>17</v>
      </c>
      <c r="B20" s="34" t="s">
        <v>19</v>
      </c>
      <c r="C20" s="38">
        <v>53470</v>
      </c>
      <c r="D20" s="18">
        <f t="shared" si="0"/>
        <v>2.1994153443683401E-2</v>
      </c>
      <c r="E20" s="39">
        <f t="shared" si="2"/>
        <v>12670.616113744076</v>
      </c>
      <c r="F20" s="40">
        <f t="shared" si="3"/>
        <v>0.23226764175776091</v>
      </c>
      <c r="G20" s="61">
        <f>VLOOKUP(B20,'площадь факт'!$B:$AI,34,0)</f>
        <v>4.22</v>
      </c>
      <c r="H20" s="62">
        <f t="shared" si="4"/>
        <v>9.4693144844608973E-2</v>
      </c>
      <c r="I20" s="41">
        <v>0.3</v>
      </c>
      <c r="J20" s="39">
        <f t="shared" si="5"/>
        <v>12339.23076923077</v>
      </c>
      <c r="K20" s="18">
        <f t="shared" si="6"/>
        <v>2.9912448682017544E-2</v>
      </c>
      <c r="L20" s="42">
        <f t="shared" si="7"/>
        <v>0.31588821694647207</v>
      </c>
      <c r="M20" s="71">
        <f t="shared" si="8"/>
        <v>1.333048275514112</v>
      </c>
      <c r="N20" s="72">
        <f>M20-G20</f>
        <v>-2.886951724485888</v>
      </c>
      <c r="O20" s="73">
        <f t="shared" si="9"/>
        <v>3.0136906835276367E-2</v>
      </c>
      <c r="P20" s="80"/>
      <c r="Q20" s="83">
        <f t="shared" si="10"/>
        <v>0</v>
      </c>
      <c r="R20" s="84">
        <f t="shared" si="11"/>
        <v>0</v>
      </c>
      <c r="S20" s="85">
        <f t="shared" si="12"/>
        <v>0</v>
      </c>
      <c r="T20" s="77">
        <v>1.1000000000000001</v>
      </c>
      <c r="U20" s="96">
        <f t="shared" si="13"/>
        <v>2.3143277929728593E-2</v>
      </c>
      <c r="V20" s="97">
        <f t="shared" si="1"/>
        <v>0.3</v>
      </c>
      <c r="W20" s="98">
        <f t="shared" si="14"/>
        <v>0</v>
      </c>
      <c r="X20" s="99">
        <f t="shared" si="15"/>
        <v>0</v>
      </c>
      <c r="Y20" s="100">
        <f t="shared" si="16"/>
        <v>0</v>
      </c>
    </row>
    <row r="21" spans="1:25" s="35" customFormat="1" ht="30" customHeight="1" x14ac:dyDescent="0.3">
      <c r="A21" s="26">
        <v>18</v>
      </c>
      <c r="B21" s="34" t="s">
        <v>20</v>
      </c>
      <c r="C21" s="38">
        <v>47738.666666666664</v>
      </c>
      <c r="D21" s="18">
        <f t="shared" si="0"/>
        <v>1.9636647837357784E-2</v>
      </c>
      <c r="E21" s="39">
        <f t="shared" si="2"/>
        <v>64078.747203579413</v>
      </c>
      <c r="F21" s="40">
        <f t="shared" si="3"/>
        <v>1.1746405515058387</v>
      </c>
      <c r="G21" s="61">
        <f>VLOOKUP(B21,'площадь факт'!$B:$AI,34,0)</f>
        <v>0.745</v>
      </c>
      <c r="H21" s="62">
        <f t="shared" si="4"/>
        <v>1.6717154717827889E-2</v>
      </c>
      <c r="I21" s="41">
        <v>0.19</v>
      </c>
      <c r="J21" s="39">
        <f t="shared" si="5"/>
        <v>7622.1400560224092</v>
      </c>
      <c r="K21" s="18">
        <f t="shared" si="6"/>
        <v>1.8477397622018381E-2</v>
      </c>
      <c r="L21" s="42">
        <f t="shared" si="7"/>
        <v>1.1052956040607373</v>
      </c>
      <c r="M21" s="71">
        <f t="shared" si="8"/>
        <v>0.82344522502524931</v>
      </c>
      <c r="N21" s="72">
        <f>M21-G21</f>
        <v>7.844522502524931E-2</v>
      </c>
      <c r="O21" s="73">
        <f t="shared" si="9"/>
        <v>1.8616049010654463E-2</v>
      </c>
      <c r="P21" s="80"/>
      <c r="Q21" s="83">
        <f t="shared" si="10"/>
        <v>0</v>
      </c>
      <c r="R21" s="84">
        <f t="shared" si="11"/>
        <v>0</v>
      </c>
      <c r="S21" s="85">
        <f t="shared" si="12"/>
        <v>0</v>
      </c>
      <c r="T21" s="77">
        <v>1</v>
      </c>
      <c r="U21" s="96">
        <f t="shared" si="13"/>
        <v>2.1039343572480537E-2</v>
      </c>
      <c r="V21" s="97">
        <f t="shared" si="1"/>
        <v>0.19</v>
      </c>
      <c r="W21" s="98">
        <f t="shared" si="14"/>
        <v>0</v>
      </c>
      <c r="X21" s="99">
        <f t="shared" si="15"/>
        <v>0</v>
      </c>
      <c r="Y21" s="100">
        <f t="shared" si="16"/>
        <v>0</v>
      </c>
    </row>
    <row r="22" spans="1:25" s="35" customFormat="1" ht="30" customHeight="1" x14ac:dyDescent="0.3">
      <c r="A22" s="26">
        <v>19</v>
      </c>
      <c r="B22" s="34" t="s">
        <v>21</v>
      </c>
      <c r="C22" s="38">
        <v>39485.99</v>
      </c>
      <c r="D22" s="18">
        <f t="shared" si="0"/>
        <v>1.6242022123354186E-2</v>
      </c>
      <c r="E22" s="39">
        <f t="shared" si="2"/>
        <v>14624.44074074074</v>
      </c>
      <c r="F22" s="40">
        <f t="shared" si="3"/>
        <v>0.26808359849158497</v>
      </c>
      <c r="G22" s="61">
        <f>VLOOKUP(B22,'площадь факт'!$B:$AI,34,0)</f>
        <v>2.7</v>
      </c>
      <c r="H22" s="62">
        <f t="shared" si="4"/>
        <v>6.05856613934702E-2</v>
      </c>
      <c r="I22" s="41">
        <v>0.2</v>
      </c>
      <c r="J22" s="39">
        <f t="shared" si="5"/>
        <v>6580.9983333333339</v>
      </c>
      <c r="K22" s="18">
        <f t="shared" si="6"/>
        <v>1.5953488398414015E-2</v>
      </c>
      <c r="L22" s="42">
        <f t="shared" si="7"/>
        <v>0.26332118906493363</v>
      </c>
      <c r="M22" s="71">
        <f t="shared" si="8"/>
        <v>0.71096721047532085</v>
      </c>
      <c r="N22" s="72">
        <f>M22-G22</f>
        <v>-1.9890327895246793</v>
      </c>
      <c r="O22" s="73">
        <f t="shared" si="9"/>
        <v>1.6073200782445514E-2</v>
      </c>
      <c r="P22" s="80"/>
      <c r="Q22" s="83">
        <f t="shared" si="10"/>
        <v>0</v>
      </c>
      <c r="R22" s="84">
        <f t="shared" si="11"/>
        <v>0</v>
      </c>
      <c r="S22" s="85">
        <f t="shared" si="12"/>
        <v>0</v>
      </c>
      <c r="T22" s="77">
        <v>1</v>
      </c>
      <c r="U22" s="96">
        <f t="shared" si="13"/>
        <v>2.1039343572480537E-2</v>
      </c>
      <c r="V22" s="97">
        <f t="shared" si="1"/>
        <v>0.2</v>
      </c>
      <c r="W22" s="98">
        <f t="shared" si="14"/>
        <v>0</v>
      </c>
      <c r="X22" s="99">
        <f t="shared" si="15"/>
        <v>0</v>
      </c>
      <c r="Y22" s="100">
        <f t="shared" si="16"/>
        <v>0</v>
      </c>
    </row>
    <row r="23" spans="1:25" s="35" customFormat="1" ht="30" customHeight="1" x14ac:dyDescent="0.3">
      <c r="A23" s="26">
        <v>20</v>
      </c>
      <c r="B23" s="34" t="s">
        <v>22</v>
      </c>
      <c r="C23" s="38">
        <v>37169</v>
      </c>
      <c r="D23" s="18">
        <f t="shared" si="0"/>
        <v>1.5288959965368774E-2</v>
      </c>
      <c r="E23" s="39">
        <f t="shared" si="2"/>
        <v>92922.5</v>
      </c>
      <c r="F23" s="40">
        <f t="shared" si="3"/>
        <v>1.7033812521416489</v>
      </c>
      <c r="G23" s="61">
        <f>VLOOKUP(B23,'площадь факт'!$B:$AI,34,0)</f>
        <v>0.4</v>
      </c>
      <c r="H23" s="62">
        <f t="shared" si="4"/>
        <v>8.9756535397733633E-3</v>
      </c>
      <c r="I23" s="41">
        <v>0.19</v>
      </c>
      <c r="J23" s="39">
        <f t="shared" si="5"/>
        <v>5934.546218487395</v>
      </c>
      <c r="K23" s="18">
        <f t="shared" si="6"/>
        <v>1.4386375660808873E-2</v>
      </c>
      <c r="L23" s="42">
        <f t="shared" si="7"/>
        <v>1.6028220783098688</v>
      </c>
      <c r="M23" s="71">
        <f t="shared" si="8"/>
        <v>0.6411288313239476</v>
      </c>
      <c r="N23" s="72">
        <f>M23-G23</f>
        <v>0.24112883132394758</v>
      </c>
      <c r="O23" s="73">
        <f t="shared" si="9"/>
        <v>1.4494328685559206E-2</v>
      </c>
      <c r="P23" s="80"/>
      <c r="Q23" s="83">
        <f t="shared" si="10"/>
        <v>0</v>
      </c>
      <c r="R23" s="84">
        <f t="shared" si="11"/>
        <v>0</v>
      </c>
      <c r="S23" s="85">
        <f t="shared" si="12"/>
        <v>0</v>
      </c>
      <c r="T23" s="77">
        <v>1</v>
      </c>
      <c r="U23" s="96">
        <f t="shared" si="13"/>
        <v>2.1039343572480537E-2</v>
      </c>
      <c r="V23" s="97">
        <f t="shared" si="1"/>
        <v>0.19</v>
      </c>
      <c r="W23" s="98">
        <f t="shared" si="14"/>
        <v>0</v>
      </c>
      <c r="X23" s="99">
        <f t="shared" si="15"/>
        <v>0</v>
      </c>
      <c r="Y23" s="100">
        <f t="shared" si="16"/>
        <v>0</v>
      </c>
    </row>
    <row r="24" spans="1:25" s="35" customFormat="1" ht="30" customHeight="1" x14ac:dyDescent="0.3">
      <c r="A24" s="26">
        <v>21</v>
      </c>
      <c r="B24" s="34" t="s">
        <v>23</v>
      </c>
      <c r="C24" s="38">
        <v>35611</v>
      </c>
      <c r="D24" s="18">
        <f t="shared" si="0"/>
        <v>1.4648097966766591E-2</v>
      </c>
      <c r="E24" s="39">
        <f t="shared" si="2"/>
        <v>29675.833333333336</v>
      </c>
      <c r="F24" s="40">
        <f t="shared" si="3"/>
        <v>0.54399373824079444</v>
      </c>
      <c r="G24" s="61">
        <f>VLOOKUP(B24,'площадь факт'!$B:$AI,34,0)</f>
        <v>1.2</v>
      </c>
      <c r="H24" s="62">
        <f t="shared" si="4"/>
        <v>2.6926960619320085E-2</v>
      </c>
      <c r="I24" s="41">
        <v>0.3</v>
      </c>
      <c r="J24" s="39">
        <f t="shared" si="5"/>
        <v>8217.9230769230762</v>
      </c>
      <c r="K24" s="18">
        <f t="shared" si="6"/>
        <v>1.9921679633725951E-2</v>
      </c>
      <c r="L24" s="42">
        <f t="shared" si="7"/>
        <v>0.73984137739749778</v>
      </c>
      <c r="M24" s="71">
        <f t="shared" si="8"/>
        <v>0.88780965287699731</v>
      </c>
      <c r="N24" s="72">
        <f>M24-G24</f>
        <v>-0.31219034712300264</v>
      </c>
      <c r="O24" s="73">
        <f t="shared" si="9"/>
        <v>2.0071168679839664E-2</v>
      </c>
      <c r="P24" s="80"/>
      <c r="Q24" s="83">
        <f t="shared" si="10"/>
        <v>0</v>
      </c>
      <c r="R24" s="84">
        <f t="shared" si="11"/>
        <v>0</v>
      </c>
      <c r="S24" s="85">
        <f t="shared" si="12"/>
        <v>0</v>
      </c>
      <c r="T24" s="77">
        <v>1</v>
      </c>
      <c r="U24" s="96">
        <f t="shared" si="13"/>
        <v>2.1039343572480537E-2</v>
      </c>
      <c r="V24" s="97">
        <f t="shared" si="1"/>
        <v>0.3</v>
      </c>
      <c r="W24" s="98">
        <f t="shared" si="14"/>
        <v>0</v>
      </c>
      <c r="X24" s="99">
        <f t="shared" si="15"/>
        <v>0</v>
      </c>
      <c r="Y24" s="100">
        <f t="shared" si="16"/>
        <v>0</v>
      </c>
    </row>
    <row r="25" spans="1:25" s="35" customFormat="1" ht="30" customHeight="1" x14ac:dyDescent="0.3">
      <c r="A25" s="26">
        <v>22</v>
      </c>
      <c r="B25" s="34" t="s">
        <v>24</v>
      </c>
      <c r="C25" s="38">
        <v>34617.666666666664</v>
      </c>
      <c r="D25" s="18">
        <f t="shared" si="0"/>
        <v>1.4239503881222195E-2</v>
      </c>
      <c r="E25" s="39">
        <f t="shared" si="2"/>
        <v>192320.37037037036</v>
      </c>
      <c r="F25" s="40">
        <f t="shared" si="3"/>
        <v>3.5254638359259296</v>
      </c>
      <c r="G25" s="61">
        <f>VLOOKUP(B25,'площадь факт'!$B:$AI,34,0)</f>
        <v>0.18</v>
      </c>
      <c r="H25" s="62">
        <f t="shared" si="4"/>
        <v>4.0390440928980125E-3</v>
      </c>
      <c r="I25" s="41">
        <v>0.18</v>
      </c>
      <c r="J25" s="39">
        <f t="shared" si="5"/>
        <v>5280.6610169491523</v>
      </c>
      <c r="K25" s="18">
        <f t="shared" si="6"/>
        <v>1.2801243823926733E-2</v>
      </c>
      <c r="L25" s="42">
        <f t="shared" si="7"/>
        <v>3.1693746167405283</v>
      </c>
      <c r="M25" s="71">
        <f t="shared" si="8"/>
        <v>0.57048743101329513</v>
      </c>
      <c r="N25" s="72">
        <f>M25-G25</f>
        <v>0.39048743101329514</v>
      </c>
      <c r="O25" s="73">
        <f t="shared" si="9"/>
        <v>1.2897302277003562E-2</v>
      </c>
      <c r="P25" s="80">
        <v>93670</v>
      </c>
      <c r="Q25" s="83">
        <f t="shared" si="10"/>
        <v>1.9179823881835412E-2</v>
      </c>
      <c r="R25" s="84">
        <f t="shared" si="11"/>
        <v>187340</v>
      </c>
      <c r="S25" s="85">
        <f t="shared" si="12"/>
        <v>1.8232340582072744</v>
      </c>
      <c r="T25" s="77">
        <v>0.5</v>
      </c>
      <c r="U25" s="96">
        <f t="shared" si="13"/>
        <v>1.0519671786240269E-2</v>
      </c>
      <c r="V25" s="97">
        <f t="shared" si="1"/>
        <v>0.18</v>
      </c>
      <c r="W25" s="98">
        <f t="shared" si="14"/>
        <v>14288.644067796609</v>
      </c>
      <c r="X25" s="99">
        <f t="shared" si="15"/>
        <v>1.8343415498943555E-2</v>
      </c>
      <c r="Y25" s="100">
        <f t="shared" si="16"/>
        <v>1.7437250773295745</v>
      </c>
    </row>
    <row r="26" spans="1:25" s="35" customFormat="1" ht="30" customHeight="1" x14ac:dyDescent="0.3">
      <c r="A26" s="26">
        <v>23</v>
      </c>
      <c r="B26" s="34" t="s">
        <v>25</v>
      </c>
      <c r="C26" s="38">
        <v>32825.333333333336</v>
      </c>
      <c r="D26" s="18">
        <f t="shared" si="0"/>
        <v>1.3502252069822123E-2</v>
      </c>
      <c r="E26" s="39"/>
      <c r="F26" s="40"/>
      <c r="G26" s="61">
        <f>VLOOKUP(B26,'площадь факт'!$B:$AI,34,0)</f>
        <v>0</v>
      </c>
      <c r="H26" s="62">
        <f t="shared" si="4"/>
        <v>0</v>
      </c>
      <c r="I26" s="41">
        <v>0.08</v>
      </c>
      <c r="J26" s="39">
        <f t="shared" si="5"/>
        <v>2431.5061728395062</v>
      </c>
      <c r="K26" s="18">
        <f t="shared" si="6"/>
        <v>5.8943952808173921E-3</v>
      </c>
      <c r="L26" s="42"/>
      <c r="M26" s="71">
        <f t="shared" si="8"/>
        <v>0</v>
      </c>
      <c r="N26" s="72">
        <f>M26-G26</f>
        <v>0</v>
      </c>
      <c r="O26" s="73">
        <f t="shared" si="9"/>
        <v>0</v>
      </c>
      <c r="P26" s="80"/>
      <c r="Q26" s="83">
        <f t="shared" si="10"/>
        <v>0</v>
      </c>
      <c r="R26" s="84" t="e">
        <f t="shared" si="11"/>
        <v>#DIV/0!</v>
      </c>
      <c r="S26" s="85" t="e">
        <f t="shared" si="12"/>
        <v>#DIV/0!</v>
      </c>
      <c r="T26" s="77">
        <v>0</v>
      </c>
      <c r="U26" s="96">
        <f t="shared" si="13"/>
        <v>0</v>
      </c>
      <c r="V26" s="97">
        <f t="shared" si="1"/>
        <v>0.08</v>
      </c>
      <c r="W26" s="98">
        <f t="shared" si="14"/>
        <v>0</v>
      </c>
      <c r="X26" s="99">
        <f t="shared" si="15"/>
        <v>0</v>
      </c>
      <c r="Y26" s="100" t="e">
        <f t="shared" si="16"/>
        <v>#DIV/0!</v>
      </c>
    </row>
    <row r="27" spans="1:25" s="35" customFormat="1" ht="30" customHeight="1" x14ac:dyDescent="0.3">
      <c r="A27" s="26">
        <v>24</v>
      </c>
      <c r="B27" s="34" t="s">
        <v>26</v>
      </c>
      <c r="C27" s="38">
        <v>28376.666666666668</v>
      </c>
      <c r="D27" s="18">
        <f t="shared" si="0"/>
        <v>1.1672353859863899E-2</v>
      </c>
      <c r="E27" s="39">
        <f t="shared" ref="E27:E38" si="17">C27/G27</f>
        <v>47294.444444444445</v>
      </c>
      <c r="F27" s="40">
        <f t="shared" ref="F27:F38" si="18">D27/H27</f>
        <v>0.86696408294139138</v>
      </c>
      <c r="G27" s="61">
        <f>VLOOKUP(B27,'площадь факт'!$B:$AI,34,0)</f>
        <v>0.6</v>
      </c>
      <c r="H27" s="62">
        <f t="shared" si="4"/>
        <v>1.3463480309660042E-2</v>
      </c>
      <c r="I27" s="41">
        <v>0.18</v>
      </c>
      <c r="J27" s="39">
        <f t="shared" si="5"/>
        <v>4328.6440677966102</v>
      </c>
      <c r="K27" s="18">
        <f t="shared" si="6"/>
        <v>1.049338860438199E-2</v>
      </c>
      <c r="L27" s="42">
        <f t="shared" ref="L27:L38" si="19">K27/H27</f>
        <v>0.77939643859047258</v>
      </c>
      <c r="M27" s="71">
        <f t="shared" si="8"/>
        <v>0.46763786315428352</v>
      </c>
      <c r="N27" s="72">
        <f>M27-G27</f>
        <v>-0.13236213684571646</v>
      </c>
      <c r="O27" s="73">
        <f t="shared" si="9"/>
        <v>1.0572129286985575E-2</v>
      </c>
      <c r="P27" s="80"/>
      <c r="Q27" s="83">
        <f t="shared" si="10"/>
        <v>0</v>
      </c>
      <c r="R27" s="84">
        <f t="shared" si="11"/>
        <v>0</v>
      </c>
      <c r="S27" s="85">
        <f t="shared" si="12"/>
        <v>0</v>
      </c>
      <c r="T27" s="77">
        <v>0.2</v>
      </c>
      <c r="U27" s="96">
        <f t="shared" si="13"/>
        <v>4.2078687144961081E-3</v>
      </c>
      <c r="V27" s="97">
        <f t="shared" si="1"/>
        <v>0.18</v>
      </c>
      <c r="W27" s="98">
        <f t="shared" si="14"/>
        <v>0</v>
      </c>
      <c r="X27" s="99">
        <f t="shared" si="15"/>
        <v>0</v>
      </c>
      <c r="Y27" s="100">
        <f t="shared" si="16"/>
        <v>0</v>
      </c>
    </row>
    <row r="28" spans="1:25" s="35" customFormat="1" ht="30" customHeight="1" x14ac:dyDescent="0.3">
      <c r="A28" s="26">
        <v>25</v>
      </c>
      <c r="B28" s="34" t="s">
        <v>27</v>
      </c>
      <c r="C28" s="38">
        <v>26380.13</v>
      </c>
      <c r="D28" s="18">
        <f t="shared" si="0"/>
        <v>1.0851105799220421E-2</v>
      </c>
      <c r="E28" s="39">
        <f t="shared" si="17"/>
        <v>15031.413105413107</v>
      </c>
      <c r="F28" s="40">
        <f t="shared" si="18"/>
        <v>0.27554389170499044</v>
      </c>
      <c r="G28" s="61">
        <f>VLOOKUP(B28,'площадь факт'!$B:$AI,34,0)</f>
        <v>1.7549999999999999</v>
      </c>
      <c r="H28" s="62">
        <f t="shared" si="4"/>
        <v>3.9380679905755625E-2</v>
      </c>
      <c r="I28" s="41">
        <v>0.25</v>
      </c>
      <c r="J28" s="39">
        <f t="shared" si="5"/>
        <v>5276.0259999999998</v>
      </c>
      <c r="K28" s="18">
        <f t="shared" si="6"/>
        <v>1.2790007733993353E-2</v>
      </c>
      <c r="L28" s="42">
        <f t="shared" si="19"/>
        <v>0.32477874339909629</v>
      </c>
      <c r="M28" s="71">
        <f t="shared" si="8"/>
        <v>0.56998669466541396</v>
      </c>
      <c r="N28" s="72">
        <f>M28-G28</f>
        <v>-1.1850133053345859</v>
      </c>
      <c r="O28" s="73">
        <f t="shared" si="9"/>
        <v>1.2885981873277514E-2</v>
      </c>
      <c r="P28" s="80"/>
      <c r="Q28" s="83">
        <f t="shared" si="10"/>
        <v>0</v>
      </c>
      <c r="R28" s="84">
        <f t="shared" si="11"/>
        <v>0</v>
      </c>
      <c r="S28" s="85">
        <f t="shared" si="12"/>
        <v>0</v>
      </c>
      <c r="T28" s="77">
        <v>0.5</v>
      </c>
      <c r="U28" s="96">
        <f t="shared" si="13"/>
        <v>1.0519671786240269E-2</v>
      </c>
      <c r="V28" s="97">
        <f t="shared" si="1"/>
        <v>0.25</v>
      </c>
      <c r="W28" s="98">
        <f t="shared" si="14"/>
        <v>0</v>
      </c>
      <c r="X28" s="99">
        <f t="shared" si="15"/>
        <v>0</v>
      </c>
      <c r="Y28" s="100">
        <f t="shared" si="16"/>
        <v>0</v>
      </c>
    </row>
    <row r="29" spans="1:25" s="35" customFormat="1" ht="30" customHeight="1" x14ac:dyDescent="0.3">
      <c r="A29" s="26">
        <v>26</v>
      </c>
      <c r="B29" s="34" t="s">
        <v>28</v>
      </c>
      <c r="C29" s="38">
        <v>24750</v>
      </c>
      <c r="D29" s="18">
        <f t="shared" si="0"/>
        <v>1.0180574111299126E-2</v>
      </c>
      <c r="E29" s="39">
        <f t="shared" si="17"/>
        <v>22916.666666666664</v>
      </c>
      <c r="F29" s="40">
        <f t="shared" si="18"/>
        <v>0.42009007895374595</v>
      </c>
      <c r="G29" s="61">
        <f>VLOOKUP(B29,'площадь факт'!$B:$AI,34,0)</f>
        <v>1.08</v>
      </c>
      <c r="H29" s="62">
        <f t="shared" si="4"/>
        <v>2.4234264557388079E-2</v>
      </c>
      <c r="I29" s="41">
        <v>0.15</v>
      </c>
      <c r="J29" s="39">
        <f t="shared" si="5"/>
        <v>3228.2608695652175</v>
      </c>
      <c r="K29" s="18">
        <f t="shared" si="6"/>
        <v>7.8258677059376211E-3</v>
      </c>
      <c r="L29" s="42">
        <f t="shared" si="19"/>
        <v>0.32292573547695386</v>
      </c>
      <c r="M29" s="71">
        <f t="shared" si="8"/>
        <v>0.34875979431511017</v>
      </c>
      <c r="N29" s="72">
        <f>M29-G29</f>
        <v>-0.7312402056848899</v>
      </c>
      <c r="O29" s="73">
        <f t="shared" si="9"/>
        <v>7.8845917452697346E-3</v>
      </c>
      <c r="P29" s="80"/>
      <c r="Q29" s="83">
        <f t="shared" si="10"/>
        <v>0</v>
      </c>
      <c r="R29" s="84">
        <f t="shared" si="11"/>
        <v>0</v>
      </c>
      <c r="S29" s="85">
        <f t="shared" si="12"/>
        <v>0</v>
      </c>
      <c r="T29" s="77">
        <v>0.3</v>
      </c>
      <c r="U29" s="96">
        <f t="shared" si="13"/>
        <v>6.3118030717441613E-3</v>
      </c>
      <c r="V29" s="97">
        <f t="shared" si="1"/>
        <v>0.15</v>
      </c>
      <c r="W29" s="98">
        <f t="shared" si="14"/>
        <v>0</v>
      </c>
      <c r="X29" s="99">
        <f t="shared" si="15"/>
        <v>0</v>
      </c>
      <c r="Y29" s="100">
        <f t="shared" si="16"/>
        <v>0</v>
      </c>
    </row>
    <row r="30" spans="1:25" s="35" customFormat="1" ht="30" customHeight="1" x14ac:dyDescent="0.3">
      <c r="A30" s="26">
        <v>27</v>
      </c>
      <c r="B30" s="34" t="s">
        <v>29</v>
      </c>
      <c r="C30" s="38">
        <v>23108</v>
      </c>
      <c r="D30" s="18">
        <f t="shared" si="0"/>
        <v>9.5051598611676832E-3</v>
      </c>
      <c r="E30" s="39">
        <f t="shared" si="17"/>
        <v>82528.57142857142</v>
      </c>
      <c r="F30" s="40">
        <f t="shared" si="18"/>
        <v>1.5128480329033493</v>
      </c>
      <c r="G30" s="61">
        <f>VLOOKUP(B30,'площадь факт'!$B:$AI,34,0)</f>
        <v>0.28000000000000003</v>
      </c>
      <c r="H30" s="62">
        <f t="shared" si="4"/>
        <v>6.2829574778413546E-3</v>
      </c>
      <c r="I30" s="41">
        <v>0.24</v>
      </c>
      <c r="J30" s="39">
        <f t="shared" si="5"/>
        <v>4472.5161290322585</v>
      </c>
      <c r="K30" s="18">
        <f t="shared" si="6"/>
        <v>1.0842159587676899E-2</v>
      </c>
      <c r="L30" s="42">
        <f t="shared" si="19"/>
        <v>1.7256458643743608</v>
      </c>
      <c r="M30" s="71">
        <f t="shared" si="8"/>
        <v>0.48318084202482109</v>
      </c>
      <c r="N30" s="72">
        <f>M30-G30</f>
        <v>0.20318084202482106</v>
      </c>
      <c r="O30" s="73">
        <f t="shared" si="9"/>
        <v>1.0923517391053605E-2</v>
      </c>
      <c r="P30" s="80">
        <v>71622</v>
      </c>
      <c r="Q30" s="83">
        <f t="shared" si="10"/>
        <v>1.4665286068803414E-2</v>
      </c>
      <c r="R30" s="84">
        <f t="shared" si="11"/>
        <v>143244</v>
      </c>
      <c r="S30" s="85">
        <f t="shared" si="12"/>
        <v>1.3940820937004526</v>
      </c>
      <c r="T30" s="77">
        <v>0.5</v>
      </c>
      <c r="U30" s="96">
        <f t="shared" si="13"/>
        <v>1.0519671786240269E-2</v>
      </c>
      <c r="V30" s="97">
        <f t="shared" si="1"/>
        <v>0.24</v>
      </c>
      <c r="W30" s="98">
        <f t="shared" si="14"/>
        <v>13862.322580645161</v>
      </c>
      <c r="X30" s="99">
        <f t="shared" si="15"/>
        <v>1.7796114289826623E-2</v>
      </c>
      <c r="Y30" s="100">
        <f t="shared" si="16"/>
        <v>1.6916986243909189</v>
      </c>
    </row>
    <row r="31" spans="1:25" s="35" customFormat="1" ht="30" customHeight="1" x14ac:dyDescent="0.3">
      <c r="A31" s="26">
        <v>28</v>
      </c>
      <c r="B31" s="34" t="s">
        <v>30</v>
      </c>
      <c r="C31" s="38">
        <v>22264</v>
      </c>
      <c r="D31" s="18">
        <f t="shared" si="0"/>
        <v>9.1579920005641913E-3</v>
      </c>
      <c r="E31" s="39">
        <f t="shared" si="17"/>
        <v>19529.824561403511</v>
      </c>
      <c r="F31" s="40">
        <f t="shared" si="18"/>
        <v>0.35800518728521347</v>
      </c>
      <c r="G31" s="61">
        <f>VLOOKUP(B31,'площадь факт'!$B:$AI,34,0)</f>
        <v>1.1399999999999999</v>
      </c>
      <c r="H31" s="62">
        <f t="shared" si="4"/>
        <v>2.558061258835408E-2</v>
      </c>
      <c r="I31" s="41">
        <v>0.3</v>
      </c>
      <c r="J31" s="39">
        <f t="shared" si="5"/>
        <v>5137.8461538461534</v>
      </c>
      <c r="K31" s="18">
        <f t="shared" si="6"/>
        <v>1.2455035673395147E-2</v>
      </c>
      <c r="L31" s="42">
        <f t="shared" si="19"/>
        <v>0.48689356560074992</v>
      </c>
      <c r="M31" s="71">
        <f t="shared" si="8"/>
        <v>0.55505866478485488</v>
      </c>
      <c r="N31" s="72">
        <f>M31-G31</f>
        <v>-0.58494133521514502</v>
      </c>
      <c r="O31" s="73">
        <f t="shared" si="9"/>
        <v>1.2548496236779373E-2</v>
      </c>
      <c r="P31" s="80"/>
      <c r="Q31" s="83">
        <f t="shared" si="10"/>
        <v>0</v>
      </c>
      <c r="R31" s="84">
        <f t="shared" si="11"/>
        <v>0</v>
      </c>
      <c r="S31" s="85">
        <f t="shared" si="12"/>
        <v>0</v>
      </c>
      <c r="T31" s="77">
        <v>0.5</v>
      </c>
      <c r="U31" s="96">
        <f t="shared" si="13"/>
        <v>1.0519671786240269E-2</v>
      </c>
      <c r="V31" s="97">
        <f t="shared" si="1"/>
        <v>0.3</v>
      </c>
      <c r="W31" s="98">
        <f t="shared" si="14"/>
        <v>0</v>
      </c>
      <c r="X31" s="99">
        <f t="shared" si="15"/>
        <v>0</v>
      </c>
      <c r="Y31" s="100">
        <f t="shared" si="16"/>
        <v>0</v>
      </c>
    </row>
    <row r="32" spans="1:25" s="35" customFormat="1" ht="30" customHeight="1" x14ac:dyDescent="0.3">
      <c r="A32" s="26">
        <v>29</v>
      </c>
      <c r="B32" s="34" t="s">
        <v>31</v>
      </c>
      <c r="C32" s="38">
        <v>18561.333333333332</v>
      </c>
      <c r="D32" s="18">
        <f t="shared" si="0"/>
        <v>7.6349506910919924E-3</v>
      </c>
      <c r="E32" s="39">
        <f t="shared" si="17"/>
        <v>16873.939393939392</v>
      </c>
      <c r="F32" s="40">
        <f t="shared" si="18"/>
        <v>0.30931961595319518</v>
      </c>
      <c r="G32" s="61">
        <f>VLOOKUP(B32,'площадь факт'!$B:$AI,34,0)</f>
        <v>1.1000000000000001</v>
      </c>
      <c r="H32" s="62">
        <f t="shared" si="4"/>
        <v>2.4683047234376747E-2</v>
      </c>
      <c r="I32" s="41">
        <v>0.19</v>
      </c>
      <c r="J32" s="39">
        <f t="shared" si="5"/>
        <v>2963.5742296918766</v>
      </c>
      <c r="K32" s="18">
        <f t="shared" si="6"/>
        <v>7.1842211008858745E-3</v>
      </c>
      <c r="L32" s="42">
        <f t="shared" si="19"/>
        <v>0.29105892123725369</v>
      </c>
      <c r="M32" s="71">
        <f t="shared" si="8"/>
        <v>0.32016481336097907</v>
      </c>
      <c r="N32" s="72">
        <f>M32-G32</f>
        <v>-0.77983518663902096</v>
      </c>
      <c r="O32" s="73">
        <f t="shared" si="9"/>
        <v>7.2381303283800902E-3</v>
      </c>
      <c r="P32" s="80">
        <v>57260</v>
      </c>
      <c r="Q32" s="83">
        <f t="shared" si="10"/>
        <v>1.1724529897233859E-2</v>
      </c>
      <c r="R32" s="84">
        <f t="shared" si="11"/>
        <v>190866.66666666669</v>
      </c>
      <c r="S32" s="85">
        <f t="shared" si="12"/>
        <v>1.8575563533850845</v>
      </c>
      <c r="T32" s="77">
        <v>0.3</v>
      </c>
      <c r="U32" s="96">
        <f t="shared" si="13"/>
        <v>6.3118030717441613E-3</v>
      </c>
      <c r="V32" s="97">
        <f t="shared" si="1"/>
        <v>0.19</v>
      </c>
      <c r="W32" s="98">
        <f t="shared" si="14"/>
        <v>9142.3529411764703</v>
      </c>
      <c r="X32" s="99">
        <f t="shared" si="15"/>
        <v>1.1736731480067531E-2</v>
      </c>
      <c r="Y32" s="100">
        <f t="shared" si="16"/>
        <v>1.8594894908253659</v>
      </c>
    </row>
    <row r="33" spans="1:25" s="35" customFormat="1" ht="30" customHeight="1" x14ac:dyDescent="0.3">
      <c r="A33" s="26">
        <v>30</v>
      </c>
      <c r="B33" s="34" t="s">
        <v>32</v>
      </c>
      <c r="C33" s="38">
        <v>11899.266666666668</v>
      </c>
      <c r="D33" s="18">
        <f t="shared" si="0"/>
        <v>4.8946006533378307E-3</v>
      </c>
      <c r="E33" s="39">
        <f t="shared" si="17"/>
        <v>26442.814814814818</v>
      </c>
      <c r="F33" s="40">
        <f t="shared" si="18"/>
        <v>0.48472861803555667</v>
      </c>
      <c r="G33" s="61">
        <f>VLOOKUP(B33,'площадь факт'!$B:$AI,34,0)</f>
        <v>0.45</v>
      </c>
      <c r="H33" s="62">
        <f t="shared" si="4"/>
        <v>1.0097610232245032E-2</v>
      </c>
      <c r="I33" s="41">
        <v>0.3</v>
      </c>
      <c r="J33" s="39">
        <f t="shared" si="5"/>
        <v>2745.9846153846156</v>
      </c>
      <c r="K33" s="18">
        <f t="shared" si="6"/>
        <v>6.656745904625185E-3</v>
      </c>
      <c r="L33" s="42">
        <f t="shared" si="19"/>
        <v>0.65923973608804765</v>
      </c>
      <c r="M33" s="71">
        <f t="shared" si="8"/>
        <v>0.29665788123962145</v>
      </c>
      <c r="N33" s="72">
        <f>M33-G33</f>
        <v>-0.15334211876037857</v>
      </c>
      <c r="O33" s="73">
        <f t="shared" si="9"/>
        <v>6.7066970439768649E-3</v>
      </c>
      <c r="P33" s="80"/>
      <c r="Q33" s="83">
        <f t="shared" si="10"/>
        <v>0</v>
      </c>
      <c r="R33" s="84">
        <f t="shared" si="11"/>
        <v>0</v>
      </c>
      <c r="S33" s="85">
        <f t="shared" si="12"/>
        <v>0</v>
      </c>
      <c r="T33" s="77">
        <v>0.3</v>
      </c>
      <c r="U33" s="96">
        <f t="shared" si="13"/>
        <v>6.3118030717441613E-3</v>
      </c>
      <c r="V33" s="97">
        <f t="shared" si="1"/>
        <v>0.3</v>
      </c>
      <c r="W33" s="98">
        <f t="shared" si="14"/>
        <v>0</v>
      </c>
      <c r="X33" s="99">
        <f t="shared" si="15"/>
        <v>0</v>
      </c>
      <c r="Y33" s="100">
        <f t="shared" si="16"/>
        <v>0</v>
      </c>
    </row>
    <row r="34" spans="1:25" s="35" customFormat="1" ht="30" customHeight="1" x14ac:dyDescent="0.3">
      <c r="A34" s="26">
        <v>31</v>
      </c>
      <c r="B34" s="34" t="s">
        <v>33</v>
      </c>
      <c r="C34" s="38">
        <v>10802</v>
      </c>
      <c r="D34" s="18">
        <f t="shared" si="0"/>
        <v>4.4432550121314401E-3</v>
      </c>
      <c r="E34" s="39">
        <f t="shared" si="17"/>
        <v>90016.666666666672</v>
      </c>
      <c r="F34" s="40">
        <f t="shared" si="18"/>
        <v>1.650113830130314</v>
      </c>
      <c r="G34" s="61">
        <f>VLOOKUP(B34,'площадь факт'!$B:$AI,34,0)</f>
        <v>0.12</v>
      </c>
      <c r="H34" s="62">
        <f t="shared" si="4"/>
        <v>2.6926960619320086E-3</v>
      </c>
      <c r="I34" s="41">
        <v>0.3</v>
      </c>
      <c r="J34" s="39">
        <f t="shared" si="5"/>
        <v>2492.7692307692305</v>
      </c>
      <c r="K34" s="18">
        <f t="shared" si="6"/>
        <v>6.0429076241472505E-3</v>
      </c>
      <c r="L34" s="42">
        <f t="shared" si="19"/>
        <v>2.2441848189176858</v>
      </c>
      <c r="M34" s="71">
        <f t="shared" si="8"/>
        <v>0.26930217827012232</v>
      </c>
      <c r="N34" s="72">
        <f>M34-G34</f>
        <v>0.14930217827012232</v>
      </c>
      <c r="O34" s="73">
        <f t="shared" si="9"/>
        <v>6.0882526208089647E-3</v>
      </c>
      <c r="P34" s="80">
        <v>32652</v>
      </c>
      <c r="Q34" s="83">
        <f t="shared" si="10"/>
        <v>6.6858077227467689E-3</v>
      </c>
      <c r="R34" s="84">
        <f t="shared" si="11"/>
        <v>81630</v>
      </c>
      <c r="S34" s="85">
        <f t="shared" si="12"/>
        <v>0.7944411026553847</v>
      </c>
      <c r="T34" s="77">
        <v>0.4</v>
      </c>
      <c r="U34" s="96">
        <f t="shared" si="13"/>
        <v>8.4157374289922163E-3</v>
      </c>
      <c r="V34" s="97">
        <f t="shared" si="1"/>
        <v>0.3</v>
      </c>
      <c r="W34" s="98">
        <f t="shared" si="14"/>
        <v>7535.0769230769229</v>
      </c>
      <c r="X34" s="99">
        <f t="shared" si="15"/>
        <v>9.6733494207484529E-3</v>
      </c>
      <c r="Y34" s="100">
        <f t="shared" si="16"/>
        <v>1.1494357449204349</v>
      </c>
    </row>
    <row r="35" spans="1:25" s="35" customFormat="1" ht="30" customHeight="1" x14ac:dyDescent="0.3">
      <c r="A35" s="26">
        <v>32</v>
      </c>
      <c r="B35" s="34" t="s">
        <v>34</v>
      </c>
      <c r="C35" s="38">
        <v>9919.6666666666661</v>
      </c>
      <c r="D35" s="18">
        <f t="shared" si="0"/>
        <v>4.0803192589649916E-3</v>
      </c>
      <c r="E35" s="39">
        <f t="shared" si="17"/>
        <v>110218.51851851851</v>
      </c>
      <c r="F35" s="40">
        <f t="shared" si="18"/>
        <v>2.0204380863974993</v>
      </c>
      <c r="G35" s="61">
        <f>VLOOKUP(B35,'площадь факт'!$B:$AI,34,0)</f>
        <v>0.09</v>
      </c>
      <c r="H35" s="62">
        <f t="shared" si="4"/>
        <v>2.0195220464490063E-3</v>
      </c>
      <c r="I35" s="41">
        <v>0.26</v>
      </c>
      <c r="J35" s="39">
        <f t="shared" si="5"/>
        <v>2046.9153439153438</v>
      </c>
      <c r="K35" s="18">
        <f t="shared" si="6"/>
        <v>4.9620799972378664E-3</v>
      </c>
      <c r="L35" s="42">
        <f t="shared" si="19"/>
        <v>2.4570566119656179</v>
      </c>
      <c r="M35" s="71">
        <f t="shared" si="8"/>
        <v>0.2211350950769056</v>
      </c>
      <c r="N35" s="72">
        <f>M35-G35</f>
        <v>0.1311350950769056</v>
      </c>
      <c r="O35" s="73">
        <f t="shared" si="9"/>
        <v>4.9993146390534711E-3</v>
      </c>
      <c r="P35" s="80">
        <v>31416</v>
      </c>
      <c r="Q35" s="83">
        <f t="shared" si="10"/>
        <v>6.4327249607317311E-3</v>
      </c>
      <c r="R35" s="84">
        <f t="shared" si="11"/>
        <v>149599.77851445237</v>
      </c>
      <c r="S35" s="85">
        <f t="shared" si="12"/>
        <v>1.4559379272329154</v>
      </c>
      <c r="T35" s="77">
        <v>0.21000031090931728</v>
      </c>
      <c r="U35" s="96">
        <f t="shared" si="13"/>
        <v>4.4182686915488593E-3</v>
      </c>
      <c r="V35" s="97">
        <f t="shared" si="1"/>
        <v>0.26</v>
      </c>
      <c r="W35" s="98">
        <f t="shared" si="14"/>
        <v>6482.6666666666661</v>
      </c>
      <c r="X35" s="99">
        <f t="shared" si="15"/>
        <v>8.322290599695463E-3</v>
      </c>
      <c r="Y35" s="100">
        <f t="shared" si="16"/>
        <v>1.8836089836759153</v>
      </c>
    </row>
    <row r="36" spans="1:25" s="35" customFormat="1" ht="30" customHeight="1" x14ac:dyDescent="0.3">
      <c r="A36" s="26">
        <v>33</v>
      </c>
      <c r="B36" s="34" t="s">
        <v>35</v>
      </c>
      <c r="C36" s="38">
        <v>5854</v>
      </c>
      <c r="D36" s="18">
        <f t="shared" si="0"/>
        <v>2.4079628625270737E-3</v>
      </c>
      <c r="E36" s="39">
        <f t="shared" si="17"/>
        <v>3252.2222222222208</v>
      </c>
      <c r="F36" s="40">
        <f t="shared" si="18"/>
        <v>5.9617147204732789E-2</v>
      </c>
      <c r="G36" s="61">
        <f>VLOOKUP(B36,'площадь факт'!$B:$AI,34,0)</f>
        <v>1.8000000000000007</v>
      </c>
      <c r="H36" s="62">
        <f t="shared" si="4"/>
        <v>4.0390440928980149E-2</v>
      </c>
      <c r="I36" s="41">
        <v>0.3</v>
      </c>
      <c r="J36" s="39">
        <f t="shared" si="5"/>
        <v>1350.9230769230769</v>
      </c>
      <c r="K36" s="18">
        <f t="shared" si="6"/>
        <v>3.2748732856654329E-3</v>
      </c>
      <c r="L36" s="42">
        <f t="shared" si="19"/>
        <v>8.1080404430933325E-2</v>
      </c>
      <c r="M36" s="71">
        <f t="shared" si="8"/>
        <v>0.14594472797568003</v>
      </c>
      <c r="N36" s="72">
        <f>M36-G36</f>
        <v>-1.6540552720243207</v>
      </c>
      <c r="O36" s="73">
        <f t="shared" si="9"/>
        <v>3.2994474025380182E-3</v>
      </c>
      <c r="P36" s="80"/>
      <c r="Q36" s="83">
        <f t="shared" si="10"/>
        <v>0</v>
      </c>
      <c r="R36" s="84" t="e">
        <f t="shared" si="11"/>
        <v>#DIV/0!</v>
      </c>
      <c r="S36" s="85" t="e">
        <f t="shared" si="12"/>
        <v>#DIV/0!</v>
      </c>
      <c r="T36" s="77">
        <v>0</v>
      </c>
      <c r="U36" s="96">
        <f t="shared" si="13"/>
        <v>0</v>
      </c>
      <c r="V36" s="97">
        <f t="shared" si="1"/>
        <v>0.3</v>
      </c>
      <c r="W36" s="98">
        <f t="shared" si="14"/>
        <v>0</v>
      </c>
      <c r="X36" s="99">
        <f t="shared" si="15"/>
        <v>0</v>
      </c>
      <c r="Y36" s="100" t="e">
        <f t="shared" si="16"/>
        <v>#DIV/0!</v>
      </c>
    </row>
    <row r="37" spans="1:25" s="35" customFormat="1" ht="30" customHeight="1" x14ac:dyDescent="0.3">
      <c r="A37" s="26">
        <v>34</v>
      </c>
      <c r="B37" s="34" t="s">
        <v>36</v>
      </c>
      <c r="C37" s="38">
        <v>5290.666666666667</v>
      </c>
      <c r="D37" s="18">
        <f t="shared" si="0"/>
        <v>2.1762433979062587E-3</v>
      </c>
      <c r="E37" s="39">
        <f t="shared" si="17"/>
        <v>8817.7777777777792</v>
      </c>
      <c r="F37" s="40">
        <f t="shared" si="18"/>
        <v>0.16164047837948742</v>
      </c>
      <c r="G37" s="61">
        <f>VLOOKUP(B37,'площадь факт'!$B:$AI,34,0)</f>
        <v>0.6</v>
      </c>
      <c r="H37" s="62">
        <f t="shared" si="4"/>
        <v>1.3463480309660042E-2</v>
      </c>
      <c r="I37" s="41">
        <v>0.16</v>
      </c>
      <c r="J37" s="39">
        <f t="shared" si="5"/>
        <v>729.74712643678174</v>
      </c>
      <c r="K37" s="18">
        <f t="shared" si="6"/>
        <v>1.7690343813669348E-3</v>
      </c>
      <c r="L37" s="42">
        <f t="shared" si="19"/>
        <v>0.13139502867602912</v>
      </c>
      <c r="M37" s="71">
        <f t="shared" si="8"/>
        <v>7.8837017205617463E-2</v>
      </c>
      <c r="N37" s="72">
        <f>M37-G37</f>
        <v>-0.52116298279438256</v>
      </c>
      <c r="O37" s="73">
        <f t="shared" si="9"/>
        <v>1.7823089278446926E-3</v>
      </c>
      <c r="P37" s="80">
        <v>15082</v>
      </c>
      <c r="Q37" s="83">
        <f t="shared" si="10"/>
        <v>3.0881830232287999E-3</v>
      </c>
      <c r="R37" s="84">
        <f t="shared" si="11"/>
        <v>201449.63588593341</v>
      </c>
      <c r="S37" s="85">
        <f t="shared" si="12"/>
        <v>1.9605521360130678</v>
      </c>
      <c r="T37" s="77">
        <v>7.4867348028069228E-2</v>
      </c>
      <c r="U37" s="96">
        <f t="shared" si="13"/>
        <v>1.5751598575230218E-3</v>
      </c>
      <c r="V37" s="97">
        <f t="shared" si="1"/>
        <v>0.16</v>
      </c>
      <c r="W37" s="98">
        <f t="shared" si="14"/>
        <v>2080.2758620689656</v>
      </c>
      <c r="X37" s="99">
        <f t="shared" si="15"/>
        <v>2.670607813400339E-3</v>
      </c>
      <c r="Y37" s="100">
        <f t="shared" si="16"/>
        <v>1.6954519254953186</v>
      </c>
    </row>
    <row r="38" spans="1:25" s="35" customFormat="1" ht="30" customHeight="1" x14ac:dyDescent="0.3">
      <c r="A38" s="26">
        <v>35</v>
      </c>
      <c r="B38" s="34" t="s">
        <v>37</v>
      </c>
      <c r="C38" s="38">
        <v>2990.3333333333335</v>
      </c>
      <c r="D38" s="18">
        <f t="shared" si="0"/>
        <v>1.2300327320197233E-3</v>
      </c>
      <c r="E38" s="39">
        <f t="shared" si="17"/>
        <v>3322.5925925925926</v>
      </c>
      <c r="F38" s="40">
        <f t="shared" si="18"/>
        <v>6.0907120780509985E-2</v>
      </c>
      <c r="G38" s="61">
        <f>VLOOKUP(B38,'площадь факт'!$B:$AI,34,0)</f>
        <v>0.9</v>
      </c>
      <c r="H38" s="62">
        <f t="shared" si="4"/>
        <v>2.0195220464490064E-2</v>
      </c>
      <c r="I38" s="41">
        <v>0.3</v>
      </c>
      <c r="J38" s="39">
        <f t="shared" si="5"/>
        <v>690.07692307692309</v>
      </c>
      <c r="K38" s="18">
        <f t="shared" si="6"/>
        <v>1.672866885645405E-3</v>
      </c>
      <c r="L38" s="42">
        <f t="shared" si="19"/>
        <v>8.2834791954208328E-2</v>
      </c>
      <c r="M38" s="71">
        <f t="shared" si="8"/>
        <v>7.45513127587875E-2</v>
      </c>
      <c r="N38" s="72">
        <f>M38-G38</f>
        <v>-0.82544868724121256</v>
      </c>
      <c r="O38" s="73">
        <f t="shared" si="9"/>
        <v>1.6854198068653099E-3</v>
      </c>
      <c r="P38" s="80"/>
      <c r="Q38" s="83">
        <f t="shared" si="10"/>
        <v>0</v>
      </c>
      <c r="R38" s="84">
        <f t="shared" si="11"/>
        <v>0</v>
      </c>
      <c r="S38" s="85">
        <f t="shared" si="12"/>
        <v>0</v>
      </c>
      <c r="T38" s="77">
        <v>7.0797441051129437E-2</v>
      </c>
      <c r="U38" s="96">
        <f t="shared" si="13"/>
        <v>1.4895316863271499E-3</v>
      </c>
      <c r="V38" s="97">
        <f t="shared" si="1"/>
        <v>0.3</v>
      </c>
      <c r="W38" s="98">
        <f t="shared" si="14"/>
        <v>0</v>
      </c>
      <c r="X38" s="99">
        <f t="shared" si="15"/>
        <v>0</v>
      </c>
      <c r="Y38" s="100">
        <f t="shared" si="16"/>
        <v>0</v>
      </c>
    </row>
    <row r="39" spans="1:25" s="35" customFormat="1" ht="30" customHeight="1" x14ac:dyDescent="0.3">
      <c r="A39" s="26">
        <v>36</v>
      </c>
      <c r="B39" s="34" t="s">
        <v>38</v>
      </c>
      <c r="C39" s="38">
        <v>2676.6666666666665</v>
      </c>
      <c r="D39" s="18">
        <f t="shared" si="0"/>
        <v>1.1010102372219794E-3</v>
      </c>
      <c r="E39" s="39"/>
      <c r="F39" s="40"/>
      <c r="G39" s="61">
        <f>VLOOKUP(B39,'площадь факт'!$B:$AI,34,0)</f>
        <v>0</v>
      </c>
      <c r="H39" s="62">
        <f t="shared" si="4"/>
        <v>0</v>
      </c>
      <c r="I39" s="41">
        <v>0.3</v>
      </c>
      <c r="J39" s="39">
        <f t="shared" si="5"/>
        <v>617.69230769230762</v>
      </c>
      <c r="K39" s="18">
        <f t="shared" si="6"/>
        <v>1.4973939462415114E-3</v>
      </c>
      <c r="L39" s="42"/>
      <c r="M39" s="71">
        <f t="shared" si="8"/>
        <v>0</v>
      </c>
      <c r="N39" s="72">
        <f>M39-G39</f>
        <v>0</v>
      </c>
      <c r="O39" s="73">
        <f t="shared" si="9"/>
        <v>0</v>
      </c>
      <c r="P39" s="80"/>
      <c r="Q39" s="83">
        <f t="shared" si="10"/>
        <v>0</v>
      </c>
      <c r="R39" s="84" t="e">
        <f t="shared" si="11"/>
        <v>#DIV/0!</v>
      </c>
      <c r="S39" s="85" t="e">
        <f t="shared" si="12"/>
        <v>#DIV/0!</v>
      </c>
      <c r="T39" s="77">
        <v>0</v>
      </c>
      <c r="U39" s="96">
        <f t="shared" si="13"/>
        <v>0</v>
      </c>
      <c r="V39" s="97">
        <f t="shared" si="1"/>
        <v>0.3</v>
      </c>
      <c r="W39" s="98">
        <f t="shared" si="14"/>
        <v>0</v>
      </c>
      <c r="X39" s="99">
        <f t="shared" si="15"/>
        <v>0</v>
      </c>
      <c r="Y39" s="100" t="e">
        <f t="shared" si="16"/>
        <v>#DIV/0!</v>
      </c>
    </row>
    <row r="40" spans="1:25" s="35" customFormat="1" ht="30" customHeight="1" thickBot="1" x14ac:dyDescent="0.35">
      <c r="A40" s="26">
        <v>37</v>
      </c>
      <c r="B40" s="34" t="s">
        <v>39</v>
      </c>
      <c r="C40" s="43">
        <v>139</v>
      </c>
      <c r="D40" s="44">
        <f t="shared" si="0"/>
        <v>5.7175749554366804E-5</v>
      </c>
      <c r="E40" s="45"/>
      <c r="F40" s="46"/>
      <c r="G40" s="63">
        <f>VLOOKUP(B40,'площадь факт'!$B:$AI,34,0)</f>
        <v>0</v>
      </c>
      <c r="H40" s="64">
        <f t="shared" si="4"/>
        <v>0</v>
      </c>
      <c r="I40" s="47">
        <v>0.2</v>
      </c>
      <c r="J40" s="45">
        <f t="shared" si="5"/>
        <v>23.166666666666668</v>
      </c>
      <c r="K40" s="44">
        <f t="shared" si="6"/>
        <v>5.6160042774147191E-5</v>
      </c>
      <c r="L40" s="48"/>
      <c r="M40" s="74">
        <f t="shared" si="8"/>
        <v>0</v>
      </c>
      <c r="N40" s="75">
        <f>M40-G40</f>
        <v>0</v>
      </c>
      <c r="O40" s="76">
        <f t="shared" si="9"/>
        <v>0</v>
      </c>
      <c r="P40" s="81"/>
      <c r="Q40" s="86">
        <f t="shared" si="10"/>
        <v>0</v>
      </c>
      <c r="R40" s="87" t="e">
        <f t="shared" si="11"/>
        <v>#DIV/0!</v>
      </c>
      <c r="S40" s="88" t="e">
        <f t="shared" si="12"/>
        <v>#DIV/0!</v>
      </c>
      <c r="T40" s="82">
        <v>0</v>
      </c>
      <c r="U40" s="101">
        <f t="shared" si="13"/>
        <v>0</v>
      </c>
      <c r="V40" s="102">
        <f t="shared" si="1"/>
        <v>0.2</v>
      </c>
      <c r="W40" s="103">
        <f t="shared" si="14"/>
        <v>0</v>
      </c>
      <c r="X40" s="104">
        <f t="shared" si="15"/>
        <v>0</v>
      </c>
      <c r="Y40" s="105" t="e">
        <f t="shared" si="16"/>
        <v>#DIV/0!</v>
      </c>
    </row>
  </sheetData>
  <mergeCells count="3">
    <mergeCell ref="C1:L1"/>
    <mergeCell ref="M1:O1"/>
    <mergeCell ref="P1:Y1"/>
  </mergeCells>
  <pageMargins left="0.7" right="0.7" top="0.75" bottom="0.75" header="0.3" footer="0.3"/>
  <pageSetup paperSize="9" scale="44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AI42"/>
  <sheetViews>
    <sheetView workbookViewId="0">
      <selection activeCell="J25" sqref="J25"/>
    </sheetView>
  </sheetViews>
  <sheetFormatPr defaultColWidth="8.77734375" defaultRowHeight="14.4" x14ac:dyDescent="0.3"/>
  <cols>
    <col min="1" max="1" width="5.77734375" customWidth="1"/>
    <col min="2" max="2" width="30" style="11" customWidth="1"/>
    <col min="3" max="7" width="6.44140625" style="5" customWidth="1"/>
    <col min="8" max="9" width="6.44140625" customWidth="1"/>
    <col min="10" max="34" width="6.44140625" style="6" customWidth="1"/>
    <col min="35" max="35" width="11.109375" style="4" customWidth="1"/>
  </cols>
  <sheetData>
    <row r="1" spans="1:35" ht="12.75" customHeight="1" x14ac:dyDescent="0.3">
      <c r="A1" s="1" t="s">
        <v>0</v>
      </c>
    </row>
    <row r="2" spans="1:35" ht="27.75" customHeight="1" x14ac:dyDescent="0.3">
      <c r="A2" s="2" t="s">
        <v>1</v>
      </c>
      <c r="B2" s="2" t="s">
        <v>2</v>
      </c>
      <c r="C2" s="53">
        <v>1</v>
      </c>
      <c r="D2" s="54"/>
      <c r="E2" s="53">
        <v>2</v>
      </c>
      <c r="F2" s="54"/>
      <c r="G2" s="53">
        <v>3</v>
      </c>
      <c r="H2" s="54"/>
      <c r="I2" s="53">
        <v>4</v>
      </c>
      <c r="J2" s="54"/>
      <c r="K2" s="53">
        <v>5</v>
      </c>
      <c r="L2" s="54"/>
      <c r="M2" s="53">
        <v>6</v>
      </c>
      <c r="N2" s="54"/>
      <c r="O2" s="53">
        <v>7</v>
      </c>
      <c r="P2" s="54"/>
      <c r="Q2" s="53">
        <v>8</v>
      </c>
      <c r="R2" s="54"/>
      <c r="S2" s="53">
        <v>9</v>
      </c>
      <c r="T2" s="54"/>
      <c r="U2" s="53">
        <v>10</v>
      </c>
      <c r="V2" s="54"/>
      <c r="W2" s="53">
        <v>11</v>
      </c>
      <c r="X2" s="54"/>
      <c r="Y2" s="53">
        <v>12</v>
      </c>
      <c r="Z2" s="54"/>
      <c r="AA2" s="53">
        <v>13</v>
      </c>
      <c r="AB2" s="54"/>
      <c r="AC2" s="53">
        <v>14</v>
      </c>
      <c r="AD2" s="54"/>
      <c r="AE2" s="53">
        <v>15</v>
      </c>
      <c r="AF2" s="54"/>
      <c r="AG2" s="53">
        <v>16</v>
      </c>
      <c r="AH2" s="54"/>
      <c r="AI2" s="10" t="s">
        <v>54</v>
      </c>
    </row>
    <row r="3" spans="1:35" ht="21" customHeight="1" x14ac:dyDescent="0.3">
      <c r="A3" s="2"/>
      <c r="B3" s="12"/>
      <c r="C3" s="2" t="s">
        <v>52</v>
      </c>
      <c r="D3" s="2" t="s">
        <v>53</v>
      </c>
      <c r="E3" s="2" t="s">
        <v>52</v>
      </c>
      <c r="F3" s="2" t="s">
        <v>53</v>
      </c>
      <c r="G3" s="2" t="s">
        <v>52</v>
      </c>
      <c r="H3" s="2" t="s">
        <v>53</v>
      </c>
      <c r="I3" s="2" t="s">
        <v>52</v>
      </c>
      <c r="J3" s="2" t="s">
        <v>53</v>
      </c>
      <c r="K3" s="2" t="s">
        <v>52</v>
      </c>
      <c r="L3" s="2" t="s">
        <v>53</v>
      </c>
      <c r="M3" s="2" t="s">
        <v>52</v>
      </c>
      <c r="N3" s="2" t="s">
        <v>53</v>
      </c>
      <c r="O3" s="2" t="s">
        <v>52</v>
      </c>
      <c r="P3" s="2" t="s">
        <v>53</v>
      </c>
      <c r="Q3" s="2" t="s">
        <v>52</v>
      </c>
      <c r="R3" s="2" t="s">
        <v>53</v>
      </c>
      <c r="S3" s="2" t="s">
        <v>52</v>
      </c>
      <c r="T3" s="2" t="s">
        <v>53</v>
      </c>
      <c r="U3" s="2" t="s">
        <v>52</v>
      </c>
      <c r="V3" s="2" t="s">
        <v>53</v>
      </c>
      <c r="W3" s="2" t="s">
        <v>52</v>
      </c>
      <c r="X3" s="2" t="s">
        <v>53</v>
      </c>
      <c r="Y3" s="2" t="s">
        <v>52</v>
      </c>
      <c r="Z3" s="2" t="s">
        <v>53</v>
      </c>
      <c r="AA3" s="2" t="s">
        <v>52</v>
      </c>
      <c r="AB3" s="2" t="s">
        <v>53</v>
      </c>
      <c r="AC3" s="2" t="s">
        <v>52</v>
      </c>
      <c r="AD3" s="2" t="s">
        <v>53</v>
      </c>
      <c r="AE3" s="2" t="s">
        <v>52</v>
      </c>
      <c r="AF3" s="2" t="s">
        <v>53</v>
      </c>
      <c r="AG3" s="2" t="s">
        <v>52</v>
      </c>
      <c r="AH3" s="2" t="s">
        <v>53</v>
      </c>
      <c r="AI3" s="2" t="s">
        <v>55</v>
      </c>
    </row>
    <row r="4" spans="1:35" ht="20.25" customHeight="1" x14ac:dyDescent="0.3">
      <c r="A4" s="3">
        <v>1</v>
      </c>
      <c r="B4" s="13" t="s">
        <v>3</v>
      </c>
      <c r="C4" s="3">
        <v>1.9</v>
      </c>
      <c r="D4" s="3">
        <v>0.4</v>
      </c>
      <c r="E4" s="3">
        <v>1.9</v>
      </c>
      <c r="F4" s="3">
        <v>0.4</v>
      </c>
      <c r="G4" s="3">
        <v>0.3</v>
      </c>
      <c r="H4" s="3">
        <v>0.4</v>
      </c>
      <c r="I4" s="3">
        <v>0.5</v>
      </c>
      <c r="J4" s="3">
        <v>0.5</v>
      </c>
      <c r="K4" s="3">
        <v>1.4</v>
      </c>
      <c r="L4" s="3">
        <v>0.65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5">
        <f>(C4*D4)+(E4*F4)+(G4*H4)+(I4*J4)+(K4*L4)+(M4*N4)+(O4*P4)+(Q4*R4)+(S4*T4)+(U4*V4)+(W4*X4)+(Y4*Z4)+(AA4*AB4)+(AC4*AD4)+(AE4*AF4)+(AG4*AH4)</f>
        <v>2.8</v>
      </c>
    </row>
    <row r="5" spans="1:35" ht="20.25" customHeight="1" x14ac:dyDescent="0.3">
      <c r="A5" s="3">
        <v>2</v>
      </c>
      <c r="B5" s="13" t="s">
        <v>4</v>
      </c>
      <c r="C5" s="3">
        <v>2</v>
      </c>
      <c r="D5" s="3">
        <v>0.3</v>
      </c>
      <c r="E5" s="3">
        <v>2</v>
      </c>
      <c r="F5" s="3">
        <v>0.4</v>
      </c>
      <c r="G5" s="3">
        <v>2</v>
      </c>
      <c r="H5" s="3">
        <v>0.4</v>
      </c>
      <c r="I5" s="3">
        <v>2</v>
      </c>
      <c r="J5" s="3">
        <v>0.5</v>
      </c>
      <c r="K5" s="3">
        <v>0.35</v>
      </c>
      <c r="L5" s="3">
        <v>0.3</v>
      </c>
      <c r="M5" s="3">
        <v>0.6</v>
      </c>
      <c r="N5" s="3">
        <v>0.6</v>
      </c>
      <c r="O5" s="3">
        <v>0.6</v>
      </c>
      <c r="P5" s="3">
        <v>0.6</v>
      </c>
      <c r="Q5" s="3">
        <v>0.6</v>
      </c>
      <c r="R5" s="3">
        <v>0.6</v>
      </c>
      <c r="S5" s="3">
        <v>0.6</v>
      </c>
      <c r="T5" s="3">
        <v>0.6</v>
      </c>
      <c r="U5" s="3">
        <v>0.6</v>
      </c>
      <c r="V5" s="3">
        <v>0.6</v>
      </c>
      <c r="W5" s="3">
        <v>0.6</v>
      </c>
      <c r="X5" s="3">
        <v>0.6</v>
      </c>
      <c r="Y5" s="3">
        <v>0.5</v>
      </c>
      <c r="Z5" s="3">
        <v>0.5</v>
      </c>
      <c r="AA5" s="3">
        <v>0.5</v>
      </c>
      <c r="AB5" s="3">
        <v>0.5</v>
      </c>
      <c r="AC5" s="3">
        <v>0.5</v>
      </c>
      <c r="AD5" s="3">
        <v>0.5</v>
      </c>
      <c r="AE5" s="3">
        <v>1</v>
      </c>
      <c r="AF5" s="3">
        <v>0.4</v>
      </c>
      <c r="AG5" s="3">
        <v>0.8</v>
      </c>
      <c r="AH5" s="3">
        <v>0.65</v>
      </c>
      <c r="AI5" s="15">
        <f t="shared" ref="AI5:AI41" si="0">(C5*D5)+(E5*F5)+(G5*H5)+(I5*J5)+(K5*L5)+(M5*N5)+(O5*P5)+(Q5*R5)+(S5*T5)+(U5*V5)+(W5*X5)+(Y5*Z5)+(AA5*AB5)+(AC5*AD5)+(AE5*AF5)+(AG5*AH5)</f>
        <v>7.1350000000000016</v>
      </c>
    </row>
    <row r="6" spans="1:35" ht="20.25" customHeight="1" x14ac:dyDescent="0.3">
      <c r="A6" s="3">
        <v>3</v>
      </c>
      <c r="B6" s="13" t="s">
        <v>5</v>
      </c>
      <c r="C6" s="3">
        <v>1</v>
      </c>
      <c r="D6" s="3">
        <v>0.45</v>
      </c>
      <c r="E6" s="3">
        <v>0.8</v>
      </c>
      <c r="F6" s="3">
        <v>0.4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5">
        <f t="shared" si="0"/>
        <v>0.77</v>
      </c>
    </row>
    <row r="7" spans="1:35" ht="20.25" customHeight="1" x14ac:dyDescent="0.3">
      <c r="A7" s="3">
        <v>4</v>
      </c>
      <c r="B7" s="13" t="s">
        <v>6</v>
      </c>
      <c r="C7" s="3">
        <v>0.6</v>
      </c>
      <c r="D7" s="3">
        <v>0.6</v>
      </c>
      <c r="E7" s="3">
        <v>1.25</v>
      </c>
      <c r="F7" s="3">
        <v>0.45</v>
      </c>
      <c r="G7" s="3">
        <v>0.4</v>
      </c>
      <c r="H7" s="3">
        <v>0.45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5">
        <f t="shared" si="0"/>
        <v>1.1025</v>
      </c>
    </row>
    <row r="8" spans="1:35" ht="20.25" customHeight="1" x14ac:dyDescent="0.3">
      <c r="A8" s="3">
        <v>5</v>
      </c>
      <c r="B8" s="13" t="s">
        <v>7</v>
      </c>
      <c r="C8" s="3">
        <v>1</v>
      </c>
      <c r="D8" s="3">
        <v>0.3</v>
      </c>
      <c r="E8" s="3">
        <v>1</v>
      </c>
      <c r="F8" s="3">
        <v>0.3</v>
      </c>
      <c r="G8" s="3">
        <v>1</v>
      </c>
      <c r="H8" s="3">
        <v>0.4</v>
      </c>
      <c r="I8" s="3">
        <v>1</v>
      </c>
      <c r="J8" s="3">
        <v>0.5</v>
      </c>
      <c r="K8" s="3">
        <v>0.3</v>
      </c>
      <c r="L8" s="3">
        <v>0.3</v>
      </c>
      <c r="M8" s="3">
        <v>0.3</v>
      </c>
      <c r="N8" s="3">
        <v>0.3</v>
      </c>
      <c r="O8" s="3">
        <v>0.2</v>
      </c>
      <c r="P8" s="3">
        <v>0.4</v>
      </c>
      <c r="Q8" s="3">
        <v>0.8</v>
      </c>
      <c r="R8" s="3">
        <v>0.4</v>
      </c>
      <c r="S8" s="3">
        <v>3</v>
      </c>
      <c r="T8" s="3">
        <v>0.5</v>
      </c>
      <c r="U8" s="3">
        <v>2.4</v>
      </c>
      <c r="V8" s="3">
        <v>0.3</v>
      </c>
      <c r="W8" s="3">
        <v>2.4</v>
      </c>
      <c r="X8" s="3">
        <v>0.3</v>
      </c>
      <c r="Y8" s="3">
        <v>1.8</v>
      </c>
      <c r="Z8" s="3">
        <v>0.6</v>
      </c>
      <c r="AA8" s="3"/>
      <c r="AB8" s="3"/>
      <c r="AC8" s="3"/>
      <c r="AD8" s="3"/>
      <c r="AE8" s="3"/>
      <c r="AF8" s="3"/>
      <c r="AG8" s="3"/>
      <c r="AH8" s="3"/>
      <c r="AI8" s="15">
        <f t="shared" si="0"/>
        <v>6.1</v>
      </c>
    </row>
    <row r="9" spans="1:35" ht="20.25" customHeight="1" x14ac:dyDescent="0.3">
      <c r="A9" s="3">
        <v>6</v>
      </c>
      <c r="B9" s="13" t="s">
        <v>8</v>
      </c>
      <c r="C9" s="3">
        <v>0.1</v>
      </c>
      <c r="D9" s="3">
        <v>0.4</v>
      </c>
      <c r="E9" s="3">
        <v>1</v>
      </c>
      <c r="F9" s="3">
        <v>0.4</v>
      </c>
      <c r="G9" s="3">
        <v>0.7</v>
      </c>
      <c r="H9" s="3">
        <v>0.4</v>
      </c>
      <c r="I9" s="3">
        <v>0.6</v>
      </c>
      <c r="J9" s="3">
        <v>0.45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5">
        <f t="shared" si="0"/>
        <v>0.99</v>
      </c>
    </row>
    <row r="10" spans="1:35" ht="20.25" customHeight="1" x14ac:dyDescent="0.3">
      <c r="A10" s="3">
        <v>7</v>
      </c>
      <c r="B10" s="13" t="s">
        <v>9</v>
      </c>
      <c r="C10" s="3">
        <v>0.5</v>
      </c>
      <c r="D10" s="3">
        <v>0.5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15">
        <f t="shared" si="0"/>
        <v>0.25</v>
      </c>
    </row>
    <row r="11" spans="1:35" ht="20.25" customHeight="1" x14ac:dyDescent="0.3">
      <c r="A11" s="3">
        <v>8</v>
      </c>
      <c r="B11" s="13" t="s">
        <v>10</v>
      </c>
      <c r="C11" s="3">
        <v>1.25</v>
      </c>
      <c r="D11" s="3">
        <v>0.45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5">
        <f t="shared" si="0"/>
        <v>0.5625</v>
      </c>
    </row>
    <row r="12" spans="1:35" ht="20.25" customHeight="1" x14ac:dyDescent="0.3">
      <c r="A12" s="3">
        <v>9</v>
      </c>
      <c r="B12" s="13" t="s">
        <v>11</v>
      </c>
      <c r="C12" s="3">
        <v>0.75</v>
      </c>
      <c r="D12" s="3">
        <v>0.45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15">
        <f t="shared" si="0"/>
        <v>0.33750000000000002</v>
      </c>
    </row>
    <row r="13" spans="1:35" ht="20.25" customHeight="1" x14ac:dyDescent="0.3">
      <c r="A13" s="3">
        <v>10</v>
      </c>
      <c r="B13" s="13" t="s">
        <v>12</v>
      </c>
      <c r="C13" s="3">
        <v>1.4</v>
      </c>
      <c r="D13" s="3">
        <v>0.65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15">
        <f t="shared" si="0"/>
        <v>0.90999999999999992</v>
      </c>
    </row>
    <row r="14" spans="1:35" ht="20.25" customHeight="1" x14ac:dyDescent="0.3">
      <c r="A14" s="3">
        <v>11</v>
      </c>
      <c r="B14" s="13" t="s">
        <v>13</v>
      </c>
      <c r="C14" s="3">
        <v>1</v>
      </c>
      <c r="D14" s="3">
        <v>0.4</v>
      </c>
      <c r="E14" s="3">
        <v>0.65</v>
      </c>
      <c r="F14" s="3">
        <v>0.45</v>
      </c>
      <c r="G14" s="3">
        <v>0.65</v>
      </c>
      <c r="H14" s="3">
        <v>0.45</v>
      </c>
      <c r="I14" s="3">
        <v>0.65</v>
      </c>
      <c r="J14" s="3">
        <v>0.45</v>
      </c>
      <c r="K14" s="3">
        <v>0.65</v>
      </c>
      <c r="L14" s="3">
        <v>0.45</v>
      </c>
      <c r="M14" s="3">
        <v>0.65</v>
      </c>
      <c r="N14" s="3">
        <v>0.45</v>
      </c>
      <c r="O14" s="3">
        <v>0.65</v>
      </c>
      <c r="P14" s="3">
        <v>0.45</v>
      </c>
      <c r="Q14" s="3">
        <v>0.65</v>
      </c>
      <c r="R14" s="3">
        <v>0.45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5">
        <f t="shared" si="0"/>
        <v>2.4475000000000002</v>
      </c>
    </row>
    <row r="15" spans="1:35" ht="20.25" customHeight="1" x14ac:dyDescent="0.3">
      <c r="A15" s="3">
        <v>12</v>
      </c>
      <c r="B15" s="13" t="s">
        <v>14</v>
      </c>
      <c r="C15" s="3">
        <v>0.1</v>
      </c>
      <c r="D15" s="3">
        <v>0.4</v>
      </c>
      <c r="E15" s="3">
        <v>0.2</v>
      </c>
      <c r="F15" s="3">
        <v>0.4</v>
      </c>
      <c r="G15" s="3">
        <v>0.4</v>
      </c>
      <c r="H15" s="3">
        <v>0.45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15">
        <f t="shared" si="0"/>
        <v>0.30000000000000004</v>
      </c>
    </row>
    <row r="16" spans="1:35" ht="20.25" customHeight="1" x14ac:dyDescent="0.3">
      <c r="A16" s="3">
        <v>13</v>
      </c>
      <c r="B16" s="13" t="s">
        <v>15</v>
      </c>
      <c r="C16" s="3">
        <v>0.3</v>
      </c>
      <c r="D16" s="3">
        <v>0.4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5">
        <f t="shared" si="0"/>
        <v>0.12</v>
      </c>
    </row>
    <row r="17" spans="1:35" ht="20.25" customHeight="1" x14ac:dyDescent="0.3">
      <c r="A17" s="3">
        <v>14</v>
      </c>
      <c r="B17" s="13" t="s">
        <v>16</v>
      </c>
      <c r="C17" s="3">
        <v>0.9</v>
      </c>
      <c r="D17" s="3">
        <v>0.5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15">
        <f t="shared" si="0"/>
        <v>0.45</v>
      </c>
    </row>
    <row r="18" spans="1:35" ht="20.25" customHeight="1" x14ac:dyDescent="0.3">
      <c r="A18" s="3">
        <v>15</v>
      </c>
      <c r="B18" s="13" t="s">
        <v>17</v>
      </c>
      <c r="C18" s="3">
        <v>0.1</v>
      </c>
      <c r="D18" s="3">
        <v>0.4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6">
        <f t="shared" si="0"/>
        <v>4.0000000000000008E-2</v>
      </c>
    </row>
    <row r="19" spans="1:35" ht="20.25" customHeight="1" x14ac:dyDescent="0.3">
      <c r="A19" s="3">
        <v>16</v>
      </c>
      <c r="B19" s="13" t="s">
        <v>18</v>
      </c>
      <c r="C19" s="3">
        <v>1.6</v>
      </c>
      <c r="D19" s="3">
        <v>0.4</v>
      </c>
      <c r="E19" s="3">
        <v>0.5</v>
      </c>
      <c r="F19" s="3">
        <v>0.5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15">
        <f t="shared" si="0"/>
        <v>0.89000000000000012</v>
      </c>
    </row>
    <row r="20" spans="1:35" ht="20.25" customHeight="1" x14ac:dyDescent="0.3">
      <c r="A20" s="3">
        <v>17</v>
      </c>
      <c r="B20" s="13" t="s">
        <v>19</v>
      </c>
      <c r="C20" s="3">
        <v>0.7</v>
      </c>
      <c r="D20" s="3">
        <v>0.3</v>
      </c>
      <c r="E20" s="3">
        <v>0.7</v>
      </c>
      <c r="F20" s="3">
        <v>0.3</v>
      </c>
      <c r="G20" s="3">
        <v>0.8</v>
      </c>
      <c r="H20" s="3">
        <v>0.4</v>
      </c>
      <c r="I20" s="3">
        <v>0.2</v>
      </c>
      <c r="J20" s="3">
        <v>0.4</v>
      </c>
      <c r="K20" s="3">
        <v>2</v>
      </c>
      <c r="L20" s="3">
        <v>0.3</v>
      </c>
      <c r="M20" s="3">
        <v>2</v>
      </c>
      <c r="N20" s="3">
        <v>0.3</v>
      </c>
      <c r="O20" s="3">
        <v>2</v>
      </c>
      <c r="P20" s="3">
        <v>0.3</v>
      </c>
      <c r="Q20" s="3">
        <v>2</v>
      </c>
      <c r="R20" s="3">
        <v>0.4</v>
      </c>
      <c r="S20" s="3">
        <v>2</v>
      </c>
      <c r="T20" s="3">
        <v>0.4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15">
        <f t="shared" si="0"/>
        <v>4.22</v>
      </c>
    </row>
    <row r="21" spans="1:35" ht="20.25" customHeight="1" x14ac:dyDescent="0.3">
      <c r="A21" s="3">
        <v>18</v>
      </c>
      <c r="B21" s="13" t="s">
        <v>20</v>
      </c>
      <c r="C21" s="3">
        <v>0.1</v>
      </c>
      <c r="D21" s="3">
        <v>0.45</v>
      </c>
      <c r="E21" s="3">
        <v>1</v>
      </c>
      <c r="F21" s="3">
        <v>0.3</v>
      </c>
      <c r="G21" s="3">
        <v>1</v>
      </c>
      <c r="H21" s="3">
        <v>0.4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5">
        <f t="shared" si="0"/>
        <v>0.745</v>
      </c>
    </row>
    <row r="22" spans="1:35" ht="20.25" customHeight="1" x14ac:dyDescent="0.3">
      <c r="A22" s="3">
        <v>19</v>
      </c>
      <c r="B22" s="13" t="s">
        <v>21</v>
      </c>
      <c r="C22" s="3">
        <v>1</v>
      </c>
      <c r="D22" s="3">
        <v>0.4</v>
      </c>
      <c r="E22" s="3">
        <v>1</v>
      </c>
      <c r="F22" s="3">
        <v>0.5</v>
      </c>
      <c r="G22" s="3">
        <v>1</v>
      </c>
      <c r="H22" s="3">
        <v>0.4</v>
      </c>
      <c r="I22" s="3">
        <v>1</v>
      </c>
      <c r="J22" s="3">
        <v>0.5</v>
      </c>
      <c r="K22" s="3">
        <v>1</v>
      </c>
      <c r="L22" s="3">
        <v>0.4</v>
      </c>
      <c r="M22" s="3">
        <v>0.5</v>
      </c>
      <c r="N22" s="3">
        <v>0.5</v>
      </c>
      <c r="O22" s="3">
        <v>0.5</v>
      </c>
      <c r="P22" s="3">
        <v>0.5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15">
        <f t="shared" si="0"/>
        <v>2.7</v>
      </c>
    </row>
    <row r="23" spans="1:35" ht="20.25" customHeight="1" x14ac:dyDescent="0.3">
      <c r="A23" s="3">
        <v>20</v>
      </c>
      <c r="B23" s="13" t="s">
        <v>22</v>
      </c>
      <c r="C23" s="3">
        <v>1</v>
      </c>
      <c r="D23" s="3">
        <v>0.4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15">
        <f t="shared" si="0"/>
        <v>0.4</v>
      </c>
    </row>
    <row r="24" spans="1:35" ht="20.25" customHeight="1" x14ac:dyDescent="0.3">
      <c r="A24" s="3">
        <v>21</v>
      </c>
      <c r="B24" s="13" t="s">
        <v>23</v>
      </c>
      <c r="C24" s="3">
        <v>1</v>
      </c>
      <c r="D24" s="3">
        <v>0.3</v>
      </c>
      <c r="E24" s="3">
        <v>1</v>
      </c>
      <c r="F24" s="3">
        <v>0.3</v>
      </c>
      <c r="G24" s="3">
        <v>1</v>
      </c>
      <c r="H24" s="3">
        <v>0.3</v>
      </c>
      <c r="I24" s="3">
        <v>1</v>
      </c>
      <c r="J24" s="3">
        <v>0.3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15">
        <f t="shared" si="0"/>
        <v>1.2</v>
      </c>
    </row>
    <row r="25" spans="1:35" ht="20.25" customHeight="1" x14ac:dyDescent="0.3">
      <c r="A25" s="3">
        <v>22</v>
      </c>
      <c r="B25" s="13" t="s">
        <v>24</v>
      </c>
      <c r="C25" s="3">
        <v>0.3</v>
      </c>
      <c r="D25" s="3">
        <v>0.6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5">
        <f t="shared" si="0"/>
        <v>0.18</v>
      </c>
    </row>
    <row r="26" spans="1:35" ht="20.25" customHeight="1" x14ac:dyDescent="0.3">
      <c r="A26" s="3">
        <v>23</v>
      </c>
      <c r="B26" s="13" t="s">
        <v>25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15">
        <f t="shared" si="0"/>
        <v>0</v>
      </c>
    </row>
    <row r="27" spans="1:35" ht="20.25" customHeight="1" x14ac:dyDescent="0.3">
      <c r="A27" s="3">
        <v>24</v>
      </c>
      <c r="B27" s="13" t="s">
        <v>26</v>
      </c>
      <c r="C27" s="3">
        <v>1</v>
      </c>
      <c r="D27" s="3">
        <v>0.3</v>
      </c>
      <c r="E27" s="3">
        <v>1</v>
      </c>
      <c r="F27" s="3">
        <v>0.3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15">
        <f t="shared" si="0"/>
        <v>0.6</v>
      </c>
    </row>
    <row r="28" spans="1:35" ht="20.25" customHeight="1" x14ac:dyDescent="0.3">
      <c r="A28" s="3">
        <v>25</v>
      </c>
      <c r="B28" s="13" t="s">
        <v>27</v>
      </c>
      <c r="C28" s="3">
        <v>1.4</v>
      </c>
      <c r="D28" s="3">
        <v>0.65</v>
      </c>
      <c r="E28" s="3">
        <v>1.3</v>
      </c>
      <c r="F28" s="3">
        <v>0.65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15">
        <f t="shared" si="0"/>
        <v>1.7549999999999999</v>
      </c>
    </row>
    <row r="29" spans="1:35" ht="20.25" customHeight="1" x14ac:dyDescent="0.3">
      <c r="A29" s="3">
        <v>26</v>
      </c>
      <c r="B29" s="13" t="s">
        <v>28</v>
      </c>
      <c r="C29" s="3">
        <v>1.8</v>
      </c>
      <c r="D29" s="3">
        <v>0.6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15">
        <f t="shared" si="0"/>
        <v>1.08</v>
      </c>
    </row>
    <row r="30" spans="1:35" ht="20.25" customHeight="1" x14ac:dyDescent="0.3">
      <c r="A30" s="3">
        <v>27</v>
      </c>
      <c r="B30" s="13" t="s">
        <v>29</v>
      </c>
      <c r="C30" s="3">
        <v>0.1</v>
      </c>
      <c r="D30" s="3">
        <v>0.4</v>
      </c>
      <c r="E30" s="3">
        <v>0.6</v>
      </c>
      <c r="F30" s="3">
        <v>0.4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15">
        <f t="shared" si="0"/>
        <v>0.28000000000000003</v>
      </c>
    </row>
    <row r="31" spans="1:35" ht="20.25" customHeight="1" x14ac:dyDescent="0.3">
      <c r="A31" s="3">
        <v>28</v>
      </c>
      <c r="B31" s="13" t="s">
        <v>30</v>
      </c>
      <c r="C31" s="3">
        <v>0.5</v>
      </c>
      <c r="D31" s="3">
        <v>0.5</v>
      </c>
      <c r="E31" s="3">
        <v>1</v>
      </c>
      <c r="F31" s="3">
        <v>0.5</v>
      </c>
      <c r="G31" s="3">
        <v>0.6</v>
      </c>
      <c r="H31" s="3">
        <v>0.2</v>
      </c>
      <c r="I31" s="3">
        <v>0.45</v>
      </c>
      <c r="J31" s="3">
        <v>0.3</v>
      </c>
      <c r="K31" s="3">
        <v>0.45</v>
      </c>
      <c r="L31" s="3">
        <v>0.3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15">
        <f t="shared" si="0"/>
        <v>1.1399999999999999</v>
      </c>
    </row>
    <row r="32" spans="1:35" ht="20.25" customHeight="1" x14ac:dyDescent="0.3">
      <c r="A32" s="3">
        <v>29</v>
      </c>
      <c r="B32" s="13" t="s">
        <v>31</v>
      </c>
      <c r="C32" s="3">
        <v>1</v>
      </c>
      <c r="D32" s="3">
        <v>0.4</v>
      </c>
      <c r="E32" s="3">
        <v>0.8</v>
      </c>
      <c r="F32" s="3">
        <v>0.5</v>
      </c>
      <c r="G32" s="3">
        <v>1</v>
      </c>
      <c r="H32" s="3">
        <v>0.3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15">
        <f t="shared" si="0"/>
        <v>1.1000000000000001</v>
      </c>
    </row>
    <row r="33" spans="1:35" ht="20.25" customHeight="1" x14ac:dyDescent="0.3">
      <c r="A33" s="3">
        <v>30</v>
      </c>
      <c r="B33" s="13" t="s">
        <v>32</v>
      </c>
      <c r="C33" s="3">
        <v>0.9</v>
      </c>
      <c r="D33" s="3">
        <v>0.5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15">
        <f t="shared" si="0"/>
        <v>0.45</v>
      </c>
    </row>
    <row r="34" spans="1:35" ht="20.25" customHeight="1" x14ac:dyDescent="0.3">
      <c r="A34" s="3">
        <v>31</v>
      </c>
      <c r="B34" s="13" t="s">
        <v>33</v>
      </c>
      <c r="C34" s="3">
        <v>0.2</v>
      </c>
      <c r="D34" s="3">
        <v>0.6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15">
        <f t="shared" si="0"/>
        <v>0.12</v>
      </c>
    </row>
    <row r="35" spans="1:35" ht="20.25" customHeight="1" x14ac:dyDescent="0.3">
      <c r="A35" s="3">
        <v>32</v>
      </c>
      <c r="B35" s="13" t="s">
        <v>34</v>
      </c>
      <c r="C35" s="3">
        <v>0.15</v>
      </c>
      <c r="D35" s="3">
        <v>0.6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15">
        <f t="shared" si="0"/>
        <v>0.09</v>
      </c>
    </row>
    <row r="36" spans="1:35" ht="20.25" customHeight="1" x14ac:dyDescent="0.3">
      <c r="A36" s="3">
        <v>33</v>
      </c>
      <c r="B36" s="13" t="s">
        <v>35</v>
      </c>
      <c r="C36" s="3">
        <v>0.4</v>
      </c>
      <c r="D36" s="3">
        <v>0.3</v>
      </c>
      <c r="E36" s="3">
        <v>0.4</v>
      </c>
      <c r="F36" s="3">
        <v>0.3</v>
      </c>
      <c r="G36" s="3">
        <v>0.4</v>
      </c>
      <c r="H36" s="3">
        <v>0.3</v>
      </c>
      <c r="I36" s="3">
        <v>0.4</v>
      </c>
      <c r="J36" s="3">
        <v>0.3</v>
      </c>
      <c r="K36" s="3">
        <v>0.4</v>
      </c>
      <c r="L36" s="3">
        <v>0.3</v>
      </c>
      <c r="M36" s="3">
        <v>0.4</v>
      </c>
      <c r="N36" s="3">
        <v>0.3</v>
      </c>
      <c r="O36" s="3">
        <v>0.4</v>
      </c>
      <c r="P36" s="3">
        <v>0.3</v>
      </c>
      <c r="Q36" s="3">
        <v>0.4</v>
      </c>
      <c r="R36" s="3">
        <v>0.3</v>
      </c>
      <c r="S36" s="3">
        <v>0.4</v>
      </c>
      <c r="T36" s="3">
        <v>0.3</v>
      </c>
      <c r="U36" s="3">
        <v>0.4</v>
      </c>
      <c r="V36" s="3">
        <v>0.3</v>
      </c>
      <c r="W36" s="3">
        <v>0.4</v>
      </c>
      <c r="X36" s="3">
        <v>0.3</v>
      </c>
      <c r="Y36" s="3">
        <v>0.4</v>
      </c>
      <c r="Z36" s="3">
        <v>0.3</v>
      </c>
      <c r="AA36" s="3">
        <v>0.4</v>
      </c>
      <c r="AB36" s="3">
        <v>0.3</v>
      </c>
      <c r="AC36" s="3">
        <v>0.4</v>
      </c>
      <c r="AD36" s="3">
        <v>0.3</v>
      </c>
      <c r="AE36" s="3">
        <v>0.4</v>
      </c>
      <c r="AF36" s="3">
        <v>0.3</v>
      </c>
      <c r="AG36" s="3"/>
      <c r="AH36" s="3"/>
      <c r="AI36" s="15">
        <f t="shared" si="0"/>
        <v>1.8000000000000007</v>
      </c>
    </row>
    <row r="37" spans="1:35" ht="20.25" customHeight="1" x14ac:dyDescent="0.3">
      <c r="A37" s="3">
        <v>34</v>
      </c>
      <c r="B37" s="13" t="s">
        <v>36</v>
      </c>
      <c r="C37" s="3">
        <v>1</v>
      </c>
      <c r="D37" s="3">
        <v>0.5</v>
      </c>
      <c r="E37" s="3">
        <v>0.2</v>
      </c>
      <c r="F37" s="3">
        <v>0.5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15">
        <f t="shared" si="0"/>
        <v>0.6</v>
      </c>
    </row>
    <row r="38" spans="1:35" ht="20.25" customHeight="1" x14ac:dyDescent="0.3">
      <c r="A38" s="3">
        <v>35</v>
      </c>
      <c r="B38" s="13" t="s">
        <v>37</v>
      </c>
      <c r="C38" s="3">
        <v>0.9</v>
      </c>
      <c r="D38" s="3">
        <v>0.5</v>
      </c>
      <c r="E38" s="3">
        <v>0.9</v>
      </c>
      <c r="F38" s="3">
        <v>0.5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15">
        <f t="shared" si="0"/>
        <v>0.9</v>
      </c>
    </row>
    <row r="39" spans="1:35" ht="20.25" customHeight="1" x14ac:dyDescent="0.3">
      <c r="A39" s="3">
        <v>36</v>
      </c>
      <c r="B39" s="13" t="s">
        <v>38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15">
        <f t="shared" si="0"/>
        <v>0</v>
      </c>
    </row>
    <row r="40" spans="1:35" ht="20.25" customHeight="1" x14ac:dyDescent="0.3">
      <c r="A40" s="3">
        <v>37</v>
      </c>
      <c r="B40" s="13" t="s">
        <v>39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15">
        <f t="shared" si="0"/>
        <v>0</v>
      </c>
    </row>
    <row r="41" spans="1:35" ht="12.75" customHeight="1" x14ac:dyDescent="0.3">
      <c r="A41" s="3">
        <v>38</v>
      </c>
      <c r="B41" s="13" t="s">
        <v>51</v>
      </c>
      <c r="C41" s="3">
        <v>4</v>
      </c>
      <c r="D41" s="3">
        <v>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15">
        <f t="shared" si="0"/>
        <v>4</v>
      </c>
    </row>
    <row r="42" spans="1:35" s="9" customFormat="1" x14ac:dyDescent="0.2">
      <c r="A42" s="7"/>
      <c r="B42" s="14" t="s">
        <v>50</v>
      </c>
      <c r="C42" s="8"/>
      <c r="D42" s="8"/>
      <c r="E42" s="8"/>
      <c r="F42" s="8"/>
      <c r="G42" s="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5">
        <f>SUM(AI4:AI41)</f>
        <v>48.565000000000012</v>
      </c>
    </row>
  </sheetData>
  <mergeCells count="16">
    <mergeCell ref="AA2:AB2"/>
    <mergeCell ref="AC2:AD2"/>
    <mergeCell ref="AE2:AF2"/>
    <mergeCell ref="AG2:AH2"/>
    <mergeCell ref="O2:P2"/>
    <mergeCell ref="Q2:R2"/>
    <mergeCell ref="S2:T2"/>
    <mergeCell ref="U2:V2"/>
    <mergeCell ref="W2:X2"/>
    <mergeCell ref="Y2:Z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9034B7B22D454D81A789109C4F1561" ma:contentTypeVersion="12" ma:contentTypeDescription="Создание документа." ma:contentTypeScope="" ma:versionID="7cf7c3e03447fc29b1d98e145a9d52fb">
  <xsd:schema xmlns:xsd="http://www.w3.org/2001/XMLSchema" xmlns:xs="http://www.w3.org/2001/XMLSchema" xmlns:p="http://schemas.microsoft.com/office/2006/metadata/properties" xmlns:ns2="781c96c8-4339-4dee-b937-94136674ff91" xmlns:ns3="a33859a9-954b-41d1-8637-fde183e4a6f3" targetNamespace="http://schemas.microsoft.com/office/2006/metadata/properties" ma:root="true" ma:fieldsID="75d0a20fec617660a77d9ff2151006f6" ns2:_="" ns3:_="">
    <xsd:import namespace="781c96c8-4339-4dee-b937-94136674ff91"/>
    <xsd:import namespace="a33859a9-954b-41d1-8637-fde183e4a6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1c96c8-4339-4dee-b937-94136674f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859a9-954b-41d1-8637-fde183e4a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0EE470-8396-46BF-BDC0-B28D711C80D3}"/>
</file>

<file path=customXml/itemProps2.xml><?xml version="1.0" encoding="utf-8"?>
<ds:datastoreItem xmlns:ds="http://schemas.openxmlformats.org/officeDocument/2006/customXml" ds:itemID="{5146D46B-60CE-4217-9625-9BB698C6ABD8}"/>
</file>

<file path=customXml/itemProps3.xml><?xml version="1.0" encoding="utf-8"?>
<ds:datastoreItem xmlns:ds="http://schemas.openxmlformats.org/officeDocument/2006/customXml" ds:itemID="{037A7081-79CC-43BE-B4B9-4110026F9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выторг </vt:lpstr>
      <vt:lpstr>площадь факт</vt:lpstr>
      <vt:lpstr>'выторг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2022-05-13T14:42:17Z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0x010100AD9034B7B22D454D81A789109C4F1561</vt:lpwstr>
  </property>
</Properties>
</file>